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3.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4.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5.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omments6.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omments7.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omments8.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omments9.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omments10.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omments1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omments12.xml" ContentType="application/vnd.openxmlformats-officedocument.spreadsheetml.comment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mc:AlternateContent xmlns:mc="http://schemas.openxmlformats.org/markup-compatibility/2006">
    <mc:Choice Requires="x15">
      <x15ac:absPath xmlns:x15ac="http://schemas.microsoft.com/office/spreadsheetml/2010/11/ac" url="/Volumes/Storage/Downloads/"/>
    </mc:Choice>
  </mc:AlternateContent>
  <xr:revisionPtr revIDLastSave="0" documentId="13_ncr:1_{5B490495-7F6B-F74F-9F5E-C2C74B986D2B}" xr6:coauthVersionLast="47" xr6:coauthVersionMax="47" xr10:uidLastSave="{00000000-0000-0000-0000-000000000000}"/>
  <bookViews>
    <workbookView xWindow="0" yWindow="500" windowWidth="28800" windowHeight="16120" tabRatio="550" xr2:uid="{00000000-000D-0000-FFFF-FFFF00000000}"/>
  </bookViews>
  <sheets>
    <sheet name="ANUAL" sheetId="22" r:id="rId1"/>
    <sheet name="ENERO" sheetId="1" r:id="rId2"/>
    <sheet name="FEBRERO" sheetId="3" r:id="rId3"/>
    <sheet name="MARZO" sheetId="4" r:id="rId4"/>
    <sheet name="ABRIL" sheetId="13" r:id="rId5"/>
    <sheet name="MAYO" sheetId="14" r:id="rId6"/>
    <sheet name="JUNIO" sheetId="15" r:id="rId7"/>
    <sheet name="JULIO" sheetId="16" r:id="rId8"/>
    <sheet name="AGOSTO" sheetId="17" r:id="rId9"/>
    <sheet name="SEPTIEM" sheetId="18" r:id="rId10"/>
    <sheet name="OCTUBRE" sheetId="19" r:id="rId11"/>
    <sheet name="NOVIEMBRE" sheetId="5" r:id="rId12"/>
    <sheet name="DICIEMBRE" sheetId="20" r:id="rId13"/>
    <sheet name="Chart Data" sheetId="2" state="hidden" r:id="rId14"/>
  </sheets>
  <definedNames>
    <definedName name="_xlnm.Print_Titles" localSheetId="4">ABRIL!$16:$17</definedName>
    <definedName name="_xlnm.Print_Titles" localSheetId="8">AGOSTO!$16:$17</definedName>
    <definedName name="_xlnm.Print_Titles" localSheetId="0">ANUAL!#REF!</definedName>
    <definedName name="_xlnm.Print_Titles" localSheetId="12">DICIEMBRE!$16:$17</definedName>
    <definedName name="_xlnm.Print_Titles" localSheetId="1">ENERO!$16:$17</definedName>
    <definedName name="_xlnm.Print_Titles" localSheetId="2">FEBRERO!$16:$17</definedName>
    <definedName name="_xlnm.Print_Titles" localSheetId="7">JULIO!$16:$17</definedName>
    <definedName name="_xlnm.Print_Titles" localSheetId="6">JUNIO!$16:$17</definedName>
    <definedName name="_xlnm.Print_Titles" localSheetId="3">MARZO!$16:$17</definedName>
    <definedName name="_xlnm.Print_Titles" localSheetId="5">MAYO!$16:$17</definedName>
    <definedName name="_xlnm.Print_Titles" localSheetId="11">NOVIEMBRE!$16:$17</definedName>
    <definedName name="_xlnm.Print_Titles" localSheetId="10">OCTUBRE!$16:$17</definedName>
    <definedName name="_xlnm.Print_Titles" localSheetId="9">SEPTIEM!$16:$17</definedName>
    <definedName name="TotalMonthlyExpenses" localSheetId="4">ABRIL!$G$9</definedName>
    <definedName name="TotalMonthlyExpenses" localSheetId="8">AGOSTO!$G$9</definedName>
    <definedName name="TotalMonthlyExpenses" localSheetId="0">ANUAL!#REF!</definedName>
    <definedName name="TotalMonthlyExpenses" localSheetId="12">DICIEMBRE!$G$9</definedName>
    <definedName name="TotalMonthlyExpenses" localSheetId="2">FEBRERO!$G$9</definedName>
    <definedName name="TotalMonthlyExpenses" localSheetId="7">JULIO!$G$9</definedName>
    <definedName name="TotalMonthlyExpenses" localSheetId="6">JUNIO!$G$9</definedName>
    <definedName name="TotalMonthlyExpenses" localSheetId="3">MARZO!$G$9</definedName>
    <definedName name="TotalMonthlyExpenses" localSheetId="5">MAYO!$G$9</definedName>
    <definedName name="TotalMonthlyExpenses" localSheetId="11">NOVIEMBRE!$G$9</definedName>
    <definedName name="TotalMonthlyExpenses" localSheetId="10">OCTUBRE!$G$9</definedName>
    <definedName name="TotalMonthlyExpenses" localSheetId="9">SEPTIEM!$G$9</definedName>
    <definedName name="TotalMonthlyExpenses">ENERO!$G$9</definedName>
    <definedName name="TotalMonthlyIncome" localSheetId="4">ABRIL!$G$6</definedName>
    <definedName name="TotalMonthlyIncome" localSheetId="8">AGOSTO!$G$6</definedName>
    <definedName name="TotalMonthlyIncome" localSheetId="0">ANUAL!#REF!</definedName>
    <definedName name="TotalMonthlyIncome" localSheetId="12">DICIEMBRE!$G$6</definedName>
    <definedName name="TotalMonthlyIncome" localSheetId="2">FEBRERO!$G$6</definedName>
    <definedName name="TotalMonthlyIncome" localSheetId="7">JULIO!$G$6</definedName>
    <definedName name="TotalMonthlyIncome" localSheetId="6">JUNIO!$G$6</definedName>
    <definedName name="TotalMonthlyIncome" localSheetId="3">MARZO!$G$6</definedName>
    <definedName name="TotalMonthlyIncome" localSheetId="5">MAYO!$G$6</definedName>
    <definedName name="TotalMonthlyIncome" localSheetId="11">NOVIEMBRE!$G$6</definedName>
    <definedName name="TotalMonthlyIncome" localSheetId="10">OCTUBRE!$G$6</definedName>
    <definedName name="TotalMonthlyIncome" localSheetId="9">SEPTIEM!$G$6</definedName>
    <definedName name="TotalMonthlyIncome">ENERO!$G$6</definedName>
    <definedName name="TotalMonthlySavings" localSheetId="4">ABRIL!$G$12</definedName>
    <definedName name="TotalMonthlySavings" localSheetId="8">AGOSTO!$G$12</definedName>
    <definedName name="TotalMonthlySavings" localSheetId="0">ANUAL!#REF!</definedName>
    <definedName name="TotalMonthlySavings" localSheetId="12">DICIEMBRE!$G$12</definedName>
    <definedName name="TotalMonthlySavings" localSheetId="2">FEBRERO!$G$12</definedName>
    <definedName name="TotalMonthlySavings" localSheetId="7">JULIO!$G$12</definedName>
    <definedName name="TotalMonthlySavings" localSheetId="6">JUNIO!$G$12</definedName>
    <definedName name="TotalMonthlySavings" localSheetId="3">MARZO!$G$12</definedName>
    <definedName name="TotalMonthlySavings" localSheetId="5">MAYO!$G$12</definedName>
    <definedName name="TotalMonthlySavings" localSheetId="11">NOVIEMBRE!$G$12</definedName>
    <definedName name="TotalMonthlySavings" localSheetId="10">OCTUBRE!$G$12</definedName>
    <definedName name="TotalMonthlySavings" localSheetId="9">SEPTIEM!$G$12</definedName>
    <definedName name="TotalMonthlySavings">ENERO!$G$12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 i="22" l="1"/>
  <c r="H32" i="1"/>
  <c r="C6" i="22" s="1"/>
  <c r="F26" i="22"/>
  <c r="G6" i="1"/>
  <c r="G9" i="4"/>
  <c r="E6" i="22" s="1"/>
  <c r="G6" i="4"/>
  <c r="G6" i="3"/>
  <c r="K21" i="1"/>
  <c r="C7" i="22" s="1"/>
  <c r="C23" i="1"/>
  <c r="C5" i="22" s="1"/>
  <c r="N7" i="22"/>
  <c r="G12" i="20"/>
  <c r="G9" i="20"/>
  <c r="N6" i="22" s="1"/>
  <c r="G6" i="20"/>
  <c r="G12" i="19"/>
  <c r="L7" i="22" s="1"/>
  <c r="G9" i="19"/>
  <c r="L6" i="22" s="1"/>
  <c r="G6" i="19"/>
  <c r="G12" i="18"/>
  <c r="K7" i="22" s="1"/>
  <c r="G9" i="18"/>
  <c r="K6" i="22" s="1"/>
  <c r="G6" i="18"/>
  <c r="K5" i="22" s="1"/>
  <c r="G12" i="17"/>
  <c r="J7" i="22" s="1"/>
  <c r="G9" i="17"/>
  <c r="J6" i="22" s="1"/>
  <c r="G6" i="17"/>
  <c r="G12" i="16"/>
  <c r="I7" i="22" s="1"/>
  <c r="G9" i="16"/>
  <c r="I6" i="22" s="1"/>
  <c r="G6" i="16"/>
  <c r="I5" i="22" s="1"/>
  <c r="G12" i="15"/>
  <c r="H7" i="22" s="1"/>
  <c r="G9" i="15"/>
  <c r="H6" i="22" s="1"/>
  <c r="G6" i="15"/>
  <c r="G12" i="14"/>
  <c r="G7" i="22" s="1"/>
  <c r="G9" i="14"/>
  <c r="G6" i="22" s="1"/>
  <c r="G6" i="14"/>
  <c r="G12" i="13"/>
  <c r="F7" i="22" s="1"/>
  <c r="G9" i="13"/>
  <c r="F6" i="22" s="1"/>
  <c r="G6" i="13"/>
  <c r="G12" i="5"/>
  <c r="M7" i="22" s="1"/>
  <c r="G9" i="5"/>
  <c r="M6" i="22" s="1"/>
  <c r="G6" i="5"/>
  <c r="G12" i="4"/>
  <c r="E7" i="22" s="1"/>
  <c r="G12" i="3"/>
  <c r="D7" i="22" s="1"/>
  <c r="G9" i="3"/>
  <c r="D6" i="22" s="1"/>
  <c r="G12" i="1"/>
  <c r="G9" i="1"/>
  <c r="G15" i="20" l="1"/>
  <c r="N5" i="22"/>
  <c r="N8" i="22" s="1"/>
  <c r="G15" i="5"/>
  <c r="M5" i="22"/>
  <c r="M8" i="22" s="1"/>
  <c r="G15" i="19"/>
  <c r="L5" i="22"/>
  <c r="L8" i="22" s="1"/>
  <c r="K8" i="22"/>
  <c r="G15" i="18"/>
  <c r="G15" i="17"/>
  <c r="J5" i="22"/>
  <c r="J8" i="22" s="1"/>
  <c r="G15" i="16"/>
  <c r="I8" i="22"/>
  <c r="G15" i="15"/>
  <c r="H5" i="22"/>
  <c r="H8" i="22" s="1"/>
  <c r="G15" i="14"/>
  <c r="G5" i="22"/>
  <c r="G8" i="22" s="1"/>
  <c r="G15" i="13"/>
  <c r="F5" i="22"/>
  <c r="F8" i="22" s="1"/>
  <c r="G15" i="4"/>
  <c r="E5" i="22"/>
  <c r="E8" i="22" s="1"/>
  <c r="G15" i="3"/>
  <c r="O6" i="22"/>
  <c r="D5" i="22"/>
  <c r="D8" i="22" s="1"/>
  <c r="G15" i="1"/>
  <c r="O7" i="22"/>
  <c r="B6" i="2"/>
  <c r="B5" i="2" l="1"/>
  <c r="B4" i="2" s="1"/>
  <c r="C8" i="22"/>
  <c r="O5" i="22"/>
  <c r="O8"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7E932BC2-EDA6-0F41-A184-5B406EFC3B57}">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43052998-9432-B042-9047-A68279DDB865}">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CEBEA214-1C2D-F34B-AF84-A34D1003772D}">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F33ED9FA-A7A5-2149-A3AE-767BA8299710}">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rPr>
          <t xml:space="preserve">Estos gastos pueden cambiar mes a mes y a menudo son áreas donde puedes realizar ajustes para ahorrar dinero.
</t>
        </r>
        <r>
          <rPr>
            <sz val="10"/>
            <color rgb="FF000000"/>
            <rFont val="Century Gothic"/>
            <family val="1"/>
          </rPr>
          <t xml:space="preserve">
</t>
        </r>
        <r>
          <rPr>
            <b/>
            <sz val="10"/>
            <color rgb="FF000000"/>
            <rFont val="Tahoma"/>
            <family val="2"/>
          </rPr>
          <t xml:space="preserve">OCASIONALES: </t>
        </r>
        <r>
          <rPr>
            <sz val="10"/>
            <color rgb="FF000000"/>
            <rFont val="Century Gothic"/>
            <family val="1"/>
          </rPr>
          <t>Son gastos que no ocurren cada mes, pero es importante tenerlos en cuenta para no desequilibrar tu presupuesto cuando surjan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D55A1EEC-4096-7141-AB82-0882A49C8C05}">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E63BA46B-6700-3447-B747-62A04A671FD9}">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93FA09F8-871A-A443-99E4-1D3A89649E22}">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95330ABD-752B-8A42-BFB3-9285851C7196}">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9076B638-99EB-C141-8EF6-0E08095E389D}">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EEFA3257-C8CE-654A-ACEF-978A4A50E3AA}">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44E8AB89-D3C5-4B4B-82AF-7A06D93064A5}">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86A4FA2D-053A-3442-967A-815A6224602D}">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81B609DE-68A3-5149-8573-E2C635D2FFA3}">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188BDAE5-8D5F-D04B-A143-CD3CFC346B99}">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AA900743-DDFA-F74E-BFEE-133E0B25EBA7}">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554C38CC-0677-4A46-95B0-2350EBAD31E4}">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cuentate</author>
    <author>Microsoft Office User</author>
  </authors>
  <commentList>
    <comment ref="B17" authorId="0" shapeId="0" xr:uid="{A31DB5A7-306D-9E45-86A7-E865E1BF56E4}">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189C2C4D-0676-494A-B5FA-D86B07266464}">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10E4D844-D005-D24F-8066-8E5D154C773E}">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498E98DE-CC8E-D94B-B47C-80855812A2D1}">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 ref="B18" authorId="1" shapeId="0" xr:uid="{F79F5A35-4CC7-534E-8581-59D06D0B42D8}">
      <text>
        <r>
          <rPr>
            <b/>
            <sz val="10"/>
            <color rgb="FF000000"/>
            <rFont val="Tahoma"/>
            <family val="2"/>
          </rPr>
          <t xml:space="preserve">CUENTATE:
</t>
        </r>
        <r>
          <rPr>
            <b/>
            <sz val="10"/>
            <color rgb="FF000000"/>
            <rFont val="Tahoma"/>
            <family val="2"/>
          </rPr>
          <t xml:space="preserve">Aqui puedes ingresar ese valor que te queda al finalizar el mes anterior (en caso que te quede dinero diligencia el valor)
</t>
        </r>
        <r>
          <rPr>
            <sz val="10"/>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cuentate</author>
    <author>Microsoft Office User</author>
  </authors>
  <commentList>
    <comment ref="B17" authorId="0" shapeId="0" xr:uid="{5FA40441-8DD5-CA4B-92C6-75CB673C6585}">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26349B01-3098-8B47-BD02-87B1A37DDB42}">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A6025994-2B23-474F-AFAC-266F591CBB7F}">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EDD22D60-F83C-8C4D-99B5-382D4D3829EA}">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 ref="B18" authorId="1" shapeId="0" xr:uid="{82F27A3D-B26F-3944-8028-EC9184314A76}">
      <text>
        <r>
          <rPr>
            <b/>
            <sz val="10"/>
            <color rgb="FF000000"/>
            <rFont val="Tahoma"/>
            <family val="2"/>
          </rPr>
          <t xml:space="preserve">CUENTATE:
</t>
        </r>
        <r>
          <rPr>
            <b/>
            <sz val="10"/>
            <color rgb="FF000000"/>
            <rFont val="Tahoma"/>
            <family val="2"/>
          </rPr>
          <t xml:space="preserve">Aqui puedes ingresar ese valor que te queda al finalizar el mes anterior (en caso que te quede dinero diligencia el valor)
</t>
        </r>
        <r>
          <rPr>
            <sz val="10"/>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168CB5C7-B3D7-3B44-86C6-6DB5C057D1F8}">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512F2DA3-D386-C645-BE46-40B44D844C22}">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204F7009-F010-6242-98C4-2F93E1FB1FC5}">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AB186907-B37C-8146-AFFB-10F9B1C01C0F}">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C1C4C2D5-0F30-3F47-AD7E-5ACE5B04AC7B}">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DC682FA4-7E3E-2B41-9ED1-F62BD6113232}">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C621ABF1-06F0-CE49-99DE-DC055BE6A2D6}">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FD15F982-73DF-CD4F-A906-0C779A7A42CA}">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DB070EAE-22F2-4E46-A73B-E2EF582ED06F}">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7670CD3C-C8BE-7D4E-B560-1CD30FFE59D8}">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07F9D28A-BDA6-B540-94F9-BF07C6E2E5BD}">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F62108FF-53AC-ED4E-8435-F3CACCAC783D}">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910344F9-79CC-054E-AF7E-6674A9B0FDA1}">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43065926-1C41-364D-ADC2-65864C744DF9}">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2E12E99F-86A8-E94A-9305-D9A0F58D8666}">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5E9393B7-F003-D040-B0C4-67E864676E1A}">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EBE4AAD8-F029-1F4D-8309-395D925C84B9}">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370543CE-FAB4-E647-AE4F-FE74181D6ECB}">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08011C74-BE63-7740-812D-A7847E6D172E}">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913B6A99-4598-9045-BE62-685DDCC2AA18}">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cuentate</author>
  </authors>
  <commentList>
    <comment ref="B17" authorId="0" shapeId="0" xr:uid="{9A5076D1-FD0D-3B44-91F4-5FFD10419F29}">
      <text>
        <r>
          <rPr>
            <b/>
            <sz val="10"/>
            <color rgb="FF000000"/>
            <rFont val="Tahoma"/>
            <family val="2"/>
          </rPr>
          <t>cuentate:</t>
        </r>
        <r>
          <rPr>
            <sz val="10"/>
            <color rgb="FF000000"/>
            <rFont val="Tahoma"/>
            <family val="2"/>
          </rPr>
          <t xml:space="preserve">
</t>
        </r>
        <r>
          <rPr>
            <sz val="10"/>
            <color rgb="FF000000"/>
            <rFont val="Tahoma"/>
            <family val="2"/>
          </rPr>
          <t>Ingresa cualquier tipo de ingreso que optengas en el mes.</t>
        </r>
      </text>
    </comment>
    <comment ref="E17" authorId="0" shapeId="0" xr:uid="{212BD65E-1164-2245-BECF-5427B0140D01}">
      <text>
        <r>
          <rPr>
            <b/>
            <sz val="10"/>
            <color rgb="FF000000"/>
            <rFont val="Tahoma"/>
            <family val="2"/>
          </rPr>
          <t>cuentate:</t>
        </r>
        <r>
          <rPr>
            <sz val="10"/>
            <color rgb="FF000000"/>
            <rFont val="Tahoma"/>
            <family val="2"/>
          </rPr>
          <t xml:space="preserve">
</t>
        </r>
        <r>
          <rPr>
            <sz val="10"/>
            <color rgb="FF000000"/>
            <rFont val="Tahoma"/>
            <family val="2"/>
          </rPr>
          <t>Aquí puedes cambiar la fecha. Es importante pues así tienes control de tu flujo de dinero.</t>
        </r>
      </text>
    </comment>
    <comment ref="F17" authorId="0" shapeId="0" xr:uid="{4EB28FC4-3F39-AC41-8F98-D6BDD4D94388}">
      <text>
        <r>
          <rPr>
            <b/>
            <sz val="10"/>
            <color rgb="FF000000"/>
            <rFont val="Tahoma"/>
            <family val="2"/>
          </rPr>
          <t>cuentate:</t>
        </r>
        <r>
          <rPr>
            <sz val="10"/>
            <color rgb="FF000000"/>
            <rFont val="Tahoma"/>
            <family val="2"/>
          </rPr>
          <t xml:space="preserve">
</t>
        </r>
        <r>
          <rPr>
            <sz val="10"/>
            <color rgb="FF000000"/>
            <rFont val="Tahoma"/>
            <family val="2"/>
          </rPr>
          <t>Te brindamos algunos gastos más comunes. Puedes agregar más filas para incluir otro tipo de gastos..</t>
        </r>
      </text>
    </comment>
    <comment ref="G17" authorId="0" shapeId="0" xr:uid="{EE551E38-EE88-E540-8188-2FB8693D2BB2}">
      <text>
        <r>
          <rPr>
            <b/>
            <sz val="10"/>
            <color rgb="FF000000"/>
            <rFont val="Tahoma"/>
            <family val="2"/>
          </rPr>
          <t xml:space="preserve">cuentate:
</t>
        </r>
        <r>
          <rPr>
            <b/>
            <sz val="10"/>
            <color rgb="FF000000"/>
            <rFont val="Tahoma"/>
            <family val="2"/>
          </rPr>
          <t xml:space="preserve">
</t>
        </r>
        <r>
          <rPr>
            <b/>
            <sz val="10"/>
            <color rgb="FF000000"/>
            <rFont val="Tahoma"/>
            <family val="2"/>
          </rPr>
          <t>FIJOS:</t>
        </r>
        <r>
          <rPr>
            <sz val="10"/>
            <color rgb="FF000000"/>
            <rFont val="Century Gothic"/>
            <family val="1"/>
            <scheme val="minor"/>
          </rPr>
          <t xml:space="preserve">Estos son gastos que no cambian mes a mes y suelen ser obligatorios
</t>
        </r>
        <r>
          <rPr>
            <sz val="10"/>
            <color rgb="FF000000"/>
            <rFont val="Tahoma"/>
            <family val="2"/>
          </rPr>
          <t xml:space="preserve">
</t>
        </r>
        <r>
          <rPr>
            <b/>
            <sz val="10"/>
            <color rgb="FF000000"/>
            <rFont val="Tahoma"/>
            <family val="2"/>
          </rPr>
          <t>VARIABLES:</t>
        </r>
        <r>
          <rPr>
            <sz val="10"/>
            <color rgb="FF000000"/>
            <rFont val="Tahoma"/>
            <family val="2"/>
          </rPr>
          <t xml:space="preserve"> </t>
        </r>
        <r>
          <rPr>
            <sz val="10"/>
            <color rgb="FF000000"/>
            <rFont val="Century Gothic"/>
            <family val="1"/>
            <scheme val="minor"/>
          </rPr>
          <t xml:space="preserve">Estos gastos pueden cambiar mes a mes y a menudo son áreas donde puedes realizar ajustes para ahorrar dinero.
</t>
        </r>
        <r>
          <rPr>
            <sz val="10"/>
            <color rgb="FF000000"/>
            <rFont val="Century Gothic"/>
            <family val="1"/>
            <scheme val="minor"/>
          </rPr>
          <t xml:space="preserve">
</t>
        </r>
        <r>
          <rPr>
            <b/>
            <sz val="10"/>
            <color rgb="FF000000"/>
            <rFont val="Tahoma"/>
            <family val="2"/>
          </rPr>
          <t xml:space="preserve">OCASIONALES: </t>
        </r>
        <r>
          <rPr>
            <sz val="10"/>
            <color rgb="FF000000"/>
            <rFont val="Century Gothic"/>
            <family val="1"/>
            <scheme val="minor"/>
          </rPr>
          <t>Son gastos que no ocurren cada mes, pero es importante tenerlos en cuenta para no desequilibrar tu presupuesto cuando surjan</t>
        </r>
      </text>
    </comment>
  </commentList>
</comments>
</file>

<file path=xl/sharedStrings.xml><?xml version="1.0" encoding="utf-8"?>
<sst xmlns="http://schemas.openxmlformats.org/spreadsheetml/2006/main" count="336" uniqueCount="72">
  <si>
    <t xml:space="preserve"> </t>
  </si>
  <si>
    <t>CHART DATA</t>
  </si>
  <si>
    <t>Salario</t>
  </si>
  <si>
    <t>Emprendimiento</t>
  </si>
  <si>
    <t>Otro</t>
  </si>
  <si>
    <t>INGRESOS MES</t>
  </si>
  <si>
    <t>GASTOS MES</t>
  </si>
  <si>
    <t>Mercado</t>
  </si>
  <si>
    <t>Arriendo</t>
  </si>
  <si>
    <t>Servicios</t>
  </si>
  <si>
    <t>Snacks</t>
  </si>
  <si>
    <t>Alimentación</t>
  </si>
  <si>
    <t>Datos celular</t>
  </si>
  <si>
    <t>Suscripciones</t>
  </si>
  <si>
    <t>Estudio</t>
  </si>
  <si>
    <t>Tarjeta de credito</t>
  </si>
  <si>
    <t>Elementos personales</t>
  </si>
  <si>
    <t xml:space="preserve">Entretenimeinto </t>
  </si>
  <si>
    <t>Fijo</t>
  </si>
  <si>
    <t>Variable</t>
  </si>
  <si>
    <t>Ropa</t>
  </si>
  <si>
    <t>Regalo</t>
  </si>
  <si>
    <t>Viaje</t>
  </si>
  <si>
    <t>Ocasional</t>
  </si>
  <si>
    <t>TOTAL INGRESOS MENSUALES</t>
  </si>
  <si>
    <t>TOTAL GASTADO AL MES</t>
  </si>
  <si>
    <t>TOTAL AHORRO MENSUAL</t>
  </si>
  <si>
    <t>FECHA</t>
  </si>
  <si>
    <t>VALOR</t>
  </si>
  <si>
    <t>TIPO DE GASTO</t>
  </si>
  <si>
    <t>DESCRIPCIÓN</t>
  </si>
  <si>
    <t>AHORRO MENSUAL</t>
  </si>
  <si>
    <t>TOTAL DISPONIBLE</t>
  </si>
  <si>
    <t>TU RESUMEN:</t>
  </si>
  <si>
    <t>MESES</t>
  </si>
  <si>
    <t>INGRESOS</t>
  </si>
  <si>
    <t>GASTOS</t>
  </si>
  <si>
    <t>ENERO</t>
  </si>
  <si>
    <t>FEBRERO</t>
  </si>
  <si>
    <t>MARZO</t>
  </si>
  <si>
    <t>ABRIL</t>
  </si>
  <si>
    <t>MAYO</t>
  </si>
  <si>
    <t>JUNIO</t>
  </si>
  <si>
    <t>JULIO</t>
  </si>
  <si>
    <t>AGOSTO</t>
  </si>
  <si>
    <t>SEPTIEMBRE</t>
  </si>
  <si>
    <t>OCTUBRE</t>
  </si>
  <si>
    <t>NOVIEMBRE</t>
  </si>
  <si>
    <t>DICIEMBRE</t>
  </si>
  <si>
    <t>TOTAL</t>
  </si>
  <si>
    <t>AHORRO</t>
  </si>
  <si>
    <t>DISPONIBLE</t>
  </si>
  <si>
    <t>Saldo Inicial Enero</t>
  </si>
  <si>
    <t>INGRESOS  VS GASTOS</t>
  </si>
  <si>
    <t>RECOMENDACIONES:</t>
  </si>
  <si>
    <t>Lo que ganaste en todo el 2024</t>
  </si>
  <si>
    <t>Lo que gastaste en todo el 2024</t>
  </si>
  <si>
    <t>Tu Ingreso anual para el 2024 va en:</t>
  </si>
  <si>
    <t>Te faltan estos ingresos para superar el tope:</t>
  </si>
  <si>
    <t>Si superas el tope Contactanos, te ayudamos a presentar tu declaración de renta a tiempo</t>
  </si>
  <si>
    <t>BOTON PARA CONTACTARNOS</t>
  </si>
  <si>
    <t>¡Hola! Gracias por contar con nosotros para inciar el control de tu Flujo de Caja. Estos valores de tu primer mes son como ejemplo, puedes modificar los valores en los cuadros de abajo.
TU RESUMEN está automatizado, te recomendamos no modificar formulas.</t>
  </si>
  <si>
    <t xml:space="preserve">CONTROL DE FLUJO DE CAJA </t>
  </si>
  <si>
    <t>CONTROL DE FLUJO DE CAJA</t>
  </si>
  <si>
    <t>Tu dinero diponible</t>
  </si>
  <si>
    <r>
      <rPr>
        <b/>
        <sz val="16"/>
        <color rgb="FF0D0D0D"/>
        <rFont val="Arial"/>
        <family val="2"/>
      </rPr>
      <t xml:space="preserve">1. Registra tus gastos: </t>
    </r>
    <r>
      <rPr>
        <sz val="16"/>
        <color rgb="FF0D0D0D"/>
        <rFont val="Arial"/>
        <family val="2"/>
      </rPr>
      <t>Anota todos tus gastos, incluso los más pequeños. Esto te ayudará a ser consciente de a dónde va tu dinero y a identificar los gastos hormiga que muchas veces pasan desapercibidos.</t>
    </r>
  </si>
  <si>
    <r>
      <rPr>
        <b/>
        <sz val="16"/>
        <color rgb="FF0D0D0D"/>
        <rFont val="Arial"/>
        <family val="2"/>
      </rPr>
      <t>2. Establece un presupuesto:</t>
    </r>
    <r>
      <rPr>
        <sz val="16"/>
        <color rgb="FF0D0D0D"/>
        <rFont val="Arial"/>
        <family val="2"/>
      </rPr>
      <t xml:space="preserve"> Crea un presupuesto mensual que incluya una categoría para gastos pequeños e inesperados. Asigna una cantidad limitada para estos gastos y no te excedas de ese límite.</t>
    </r>
  </si>
  <si>
    <r>
      <rPr>
        <b/>
        <sz val="16"/>
        <color rgb="FF0D0D0D"/>
        <rFont val="Arial"/>
        <family val="2"/>
      </rPr>
      <t>3. Diferencia entre deseos y necesidades:</t>
    </r>
    <r>
      <rPr>
        <sz val="16"/>
        <color rgb="FF0D0D0D"/>
        <rFont val="Arial"/>
        <family val="2"/>
      </rPr>
      <t xml:space="preserve"> Antes de realizar una compra, pregúntate si realmente lo necesitas o si es solo un deseo momentáneo. Evita comprar cosas por impulso.</t>
    </r>
  </si>
  <si>
    <r>
      <rPr>
        <b/>
        <sz val="16"/>
        <color rgb="FF0D0D0D"/>
        <rFont val="Arial"/>
        <family val="2"/>
      </rPr>
      <t>4. Utiliza métodos de ahorro automáticos:</t>
    </r>
    <r>
      <rPr>
        <sz val="16"/>
        <color rgb="FF0D0D0D"/>
        <rFont val="Arial"/>
        <family val="2"/>
      </rPr>
      <t xml:space="preserve"> Configura una transferencia automática de tu cuenta a una cuenta de alto rendimiento (lulo bank, Pi bank, Nu, otros) o invierte en tu broker de preferencia, justo después de recibir tu salario o ingresos por tus actividades ordinarias. Si no ves el dinero, es menos probable que lo gastes. Algunos bancos ofrecen bolsillos de ahorro para guardar tu dinero.</t>
    </r>
  </si>
  <si>
    <r>
      <rPr>
        <b/>
        <sz val="16"/>
        <color rgb="FF0D0D0D"/>
        <rFont val="Arial"/>
        <family val="2"/>
      </rPr>
      <t xml:space="preserve">5. Desafíos de ahorro: </t>
    </r>
    <r>
      <rPr>
        <sz val="16"/>
        <color rgb="FF0D0D0D"/>
        <rFont val="Arial"/>
        <family val="2"/>
      </rPr>
      <t>Establece desafíos mensuales, como 'No gastar en snaks' o 'Cocinar en casa', que fomenten hábitos que ahorren dinero y reduzcan gastos innecesarios.</t>
    </r>
  </si>
  <si>
    <r>
      <rPr>
        <b/>
        <sz val="16"/>
        <color rgb="FF0D0D0D"/>
        <rFont val="Arial"/>
        <family val="2"/>
      </rPr>
      <t>6. Recompensas por metas de ahorro alcanzadas:</t>
    </r>
    <r>
      <rPr>
        <sz val="16"/>
        <color rgb="FF0D0D0D"/>
        <rFont val="Arial"/>
        <family val="2"/>
      </rPr>
      <t xml:space="preserve"> Cuando alcances una meta de ahorro, date una recompensa moderada. Esto puede ayudar a mantener la motivación para seguir ahorrando y controlando los gastos.</t>
    </r>
  </si>
  <si>
    <r>
      <rPr>
        <b/>
        <sz val="16"/>
        <color rgb="FF0D0D0D"/>
        <rFont val="Arial"/>
        <family val="2"/>
      </rPr>
      <t>7. Revisa anualmente el Tope para declarar renta:</t>
    </r>
    <r>
      <rPr>
        <sz val="16"/>
        <color rgb="FF0D0D0D"/>
        <rFont val="Arial"/>
        <family val="2"/>
      </rPr>
      <t xml:space="preserve"> Con esta plantilla tienes un control de todos tus ingresos, lo que te permitirá saber si superas o no los topes para declarar renta como Persona natural en Colombia, para el 2024 el tope esta en $ 65.891.000.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</si>
</sst>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quot;$&quot;* #,##0_-;_-&quot;$&quot;* &quot;-&quot;_-;_-@_-"/>
    <numFmt numFmtId="41" formatCode="_-* #,##0_-;\-* #,##0_-;_-* &quot;-&quot;_-;_-@_-"/>
    <numFmt numFmtId="164" formatCode="&quot;$&quot;#,##0"/>
    <numFmt numFmtId="165" formatCode="&quot;$&quot;#,##0.00"/>
    <numFmt numFmtId="166" formatCode="m/d/yyyy"/>
  </numFmts>
  <fonts count="42" x14ac:knownFonts="1">
    <font>
      <sz val="10"/>
      <color theme="3" tint="0.24994659260841701"/>
      <name val="Century Gothic"/>
      <family val="2"/>
      <scheme val="minor"/>
    </font>
    <font>
      <b/>
      <sz val="10"/>
      <color theme="3" tint="9.9948118533890809E-2"/>
      <name val="Tahoma"/>
      <family val="2"/>
      <scheme val="major"/>
    </font>
    <font>
      <sz val="24"/>
      <color theme="3" tint="0.24994659260841701"/>
      <name val="Century Gothic"/>
      <family val="2"/>
      <scheme val="minor"/>
    </font>
    <font>
      <sz val="10"/>
      <color theme="4"/>
      <name val="Tahoma"/>
      <family val="2"/>
      <scheme val="major"/>
    </font>
    <font>
      <sz val="20"/>
      <color theme="0"/>
      <name val="Tahoma"/>
      <family val="2"/>
      <scheme val="major"/>
    </font>
    <font>
      <sz val="13"/>
      <color theme="3" tint="0.24994659260841701"/>
      <name val="Tahoma"/>
      <family val="2"/>
      <scheme val="major"/>
    </font>
    <font>
      <sz val="10"/>
      <name val="Century Gothic"/>
      <family val="2"/>
      <scheme val="minor"/>
    </font>
    <font>
      <sz val="10"/>
      <color theme="3" tint="0.24994659260841701"/>
      <name val="Century Gothic"/>
      <family val="2"/>
      <scheme val="minor"/>
    </font>
    <font>
      <sz val="10"/>
      <color rgb="FF000000"/>
      <name val="Tahoma"/>
      <family val="2"/>
    </font>
    <font>
      <b/>
      <sz val="10"/>
      <color rgb="FF000000"/>
      <name val="Tahoma"/>
      <family val="2"/>
    </font>
    <font>
      <sz val="10"/>
      <color rgb="FF000000"/>
      <name val="Century Gothic"/>
      <family val="1"/>
      <scheme val="minor"/>
    </font>
    <font>
      <sz val="10"/>
      <color theme="3" tint="0.24994659260841701"/>
      <name val="Arial"/>
      <family val="2"/>
    </font>
    <font>
      <sz val="20"/>
      <color theme="0"/>
      <name val="Arial"/>
      <family val="2"/>
    </font>
    <font>
      <sz val="22"/>
      <color theme="0"/>
      <name val="Arial"/>
      <family val="2"/>
    </font>
    <font>
      <b/>
      <sz val="14"/>
      <color theme="3" tint="0.24994659260841701"/>
      <name val="Arial"/>
      <family val="2"/>
    </font>
    <font>
      <sz val="13"/>
      <color theme="3" tint="0.24994659260841701"/>
      <name val="Arial"/>
      <family val="2"/>
    </font>
    <font>
      <sz val="10"/>
      <color theme="2" tint="-9.9978637043366805E-2"/>
      <name val="Arial"/>
      <family val="2"/>
    </font>
    <font>
      <sz val="24"/>
      <color theme="3" tint="0.24994659260841701"/>
      <name val="Arial"/>
      <family val="2"/>
    </font>
    <font>
      <sz val="11"/>
      <color rgb="FFFF0000"/>
      <name val="Arial"/>
      <family val="2"/>
    </font>
    <font>
      <b/>
      <sz val="10"/>
      <color theme="8" tint="-0.249977111117893"/>
      <name val="Arial"/>
      <family val="2"/>
    </font>
    <font>
      <sz val="10"/>
      <color theme="9" tint="-0.249977111117893"/>
      <name val="Arial"/>
      <family val="2"/>
    </font>
    <font>
      <sz val="10"/>
      <color rgb="FF00B050"/>
      <name val="Arial"/>
      <family val="2"/>
    </font>
    <font>
      <b/>
      <sz val="10"/>
      <color theme="4" tint="-0.499984740745262"/>
      <name val="Arial"/>
      <family val="2"/>
    </font>
    <font>
      <sz val="10"/>
      <color rgb="FF000000"/>
      <name val="Century Gothic"/>
      <family val="1"/>
    </font>
    <font>
      <b/>
      <sz val="10"/>
      <color theme="3" tint="0.24994659260841701"/>
      <name val="Arial"/>
      <family val="2"/>
    </font>
    <font>
      <sz val="12"/>
      <color theme="3" tint="0.24994659260841701"/>
      <name val="Arial"/>
      <family val="2"/>
    </font>
    <font>
      <b/>
      <sz val="12"/>
      <color theme="3" tint="0.24994659260841701"/>
      <name val="Arial"/>
      <family val="2"/>
    </font>
    <font>
      <sz val="10"/>
      <color theme="1"/>
      <name val="Arial"/>
      <family val="2"/>
    </font>
    <font>
      <sz val="12"/>
      <color theme="1"/>
      <name val="Arial"/>
      <family val="2"/>
    </font>
    <font>
      <sz val="13"/>
      <color theme="1"/>
      <name val="Arial"/>
      <family val="2"/>
    </font>
    <font>
      <sz val="16"/>
      <color rgb="FF0D0D0D"/>
      <name val="Arial"/>
      <family val="2"/>
    </font>
    <font>
      <sz val="16"/>
      <color theme="3" tint="0.24994659260841701"/>
      <name val="Arial"/>
      <family val="2"/>
    </font>
    <font>
      <b/>
      <sz val="16"/>
      <color rgb="FF00B050"/>
      <name val="Arial"/>
      <family val="2"/>
    </font>
    <font>
      <u/>
      <sz val="10"/>
      <color theme="10"/>
      <name val="Century Gothic"/>
      <family val="2"/>
      <scheme val="minor"/>
    </font>
    <font>
      <b/>
      <sz val="11"/>
      <color theme="10"/>
      <name val="Abadi"/>
    </font>
    <font>
      <b/>
      <sz val="16"/>
      <color theme="3" tint="0.24994659260841701"/>
      <name val="Arial"/>
      <family val="2"/>
    </font>
    <font>
      <b/>
      <sz val="12"/>
      <color rgb="FF002060"/>
      <name val="Arial"/>
      <family val="2"/>
    </font>
    <font>
      <b/>
      <sz val="13"/>
      <color theme="3" tint="0.24994659260841701"/>
      <name val="Arial"/>
      <family val="2"/>
    </font>
    <font>
      <b/>
      <sz val="16"/>
      <color rgb="FF0D0D0D"/>
      <name val="Arial"/>
      <family val="2"/>
    </font>
    <font>
      <b/>
      <sz val="14"/>
      <color rgb="FF0D0D0D"/>
      <name val="Arial"/>
      <family val="2"/>
    </font>
    <font>
      <b/>
      <sz val="12"/>
      <color rgb="FF0D0D0D"/>
      <name val="Arial"/>
      <family val="2"/>
    </font>
    <font>
      <b/>
      <sz val="14"/>
      <color theme="1"/>
      <name val="Arial"/>
      <family val="2"/>
    </font>
  </fonts>
  <fills count="15">
    <fill>
      <patternFill patternType="none"/>
    </fill>
    <fill>
      <patternFill patternType="gray125"/>
    </fill>
    <fill>
      <patternFill patternType="solid">
        <fgColor theme="4"/>
        <bgColor indexed="64"/>
      </patternFill>
    </fill>
    <fill>
      <patternFill patternType="solid">
        <fgColor theme="3" tint="9.9948118533890809E-2"/>
        <bgColor indexed="64"/>
      </patternFill>
    </fill>
    <fill>
      <patternFill patternType="solid">
        <fgColor theme="2" tint="-9.9948118533890809E-2"/>
        <bgColor indexed="64"/>
      </patternFill>
    </fill>
    <fill>
      <patternFill patternType="solid">
        <fgColor theme="0"/>
        <bgColor indexed="64"/>
      </patternFill>
    </fill>
    <fill>
      <patternFill patternType="solid">
        <fgColor theme="0"/>
        <bgColor theme="1"/>
      </patternFill>
    </fill>
    <fill>
      <patternFill patternType="solid">
        <fgColor theme="8" tint="-0.49998474074526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2"/>
        <bgColor theme="2" tint="-9.9948118533890809E-2"/>
      </patternFill>
    </fill>
    <fill>
      <patternFill patternType="solid">
        <fgColor theme="0" tint="-4.9989318521683403E-2"/>
        <bgColor theme="2" tint="-9.9948118533890809E-2"/>
      </patternFill>
    </fill>
    <fill>
      <patternFill patternType="solid">
        <fgColor theme="9" tint="0.79998168889431442"/>
        <bgColor indexed="64"/>
      </patternFill>
    </fill>
    <fill>
      <patternFill patternType="solid">
        <fgColor theme="6" tint="0.79998168889431442"/>
        <bgColor indexed="64"/>
      </patternFill>
    </fill>
  </fills>
  <borders count="13">
    <border>
      <left/>
      <right/>
      <top/>
      <bottom/>
      <diagonal/>
    </border>
    <border>
      <left/>
      <right/>
      <top/>
      <bottom style="thin">
        <color theme="2" tint="-0.2499465926084170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4" borderId="0"/>
    <xf numFmtId="0" fontId="4" fillId="3" borderId="0" applyNumberFormat="0" applyBorder="0" applyProtection="0">
      <alignment horizontal="left" vertical="center"/>
    </xf>
    <xf numFmtId="0" fontId="5" fillId="4" borderId="0" applyNumberFormat="0" applyProtection="0">
      <alignment horizontal="left"/>
    </xf>
    <xf numFmtId="0" fontId="3" fillId="4" borderId="1" applyNumberFormat="0" applyAlignment="0" applyProtection="0"/>
    <xf numFmtId="164" fontId="2" fillId="4" borderId="0" applyAlignment="0" applyProtection="0"/>
    <xf numFmtId="0" fontId="1" fillId="0" borderId="0" applyNumberFormat="0" applyFill="0" applyBorder="0" applyAlignment="0" applyProtection="0"/>
    <xf numFmtId="42" fontId="7" fillId="0" borderId="0" applyFont="0" applyFill="0" applyBorder="0" applyAlignment="0" applyProtection="0"/>
    <xf numFmtId="41" fontId="7" fillId="0" borderId="0" applyFont="0" applyFill="0" applyBorder="0" applyAlignment="0" applyProtection="0"/>
    <xf numFmtId="9" fontId="7" fillId="0" borderId="0" applyFont="0" applyFill="0" applyBorder="0" applyAlignment="0" applyProtection="0"/>
    <xf numFmtId="0" fontId="33" fillId="4" borderId="0" applyNumberFormat="0" applyFill="0" applyBorder="0" applyAlignment="0" applyProtection="0"/>
  </cellStyleXfs>
  <cellXfs count="115">
    <xf numFmtId="0" fontId="0" fillId="4" borderId="0" xfId="0"/>
    <xf numFmtId="9" fontId="6" fillId="4" borderId="0" xfId="0" applyNumberFormat="1" applyFont="1" applyAlignment="1">
      <alignment horizontal="left" vertical="center"/>
    </xf>
    <xf numFmtId="0" fontId="11" fillId="2" borderId="0" xfId="0" applyFont="1" applyFill="1" applyAlignment="1">
      <alignment horizontal="left" vertical="center"/>
    </xf>
    <xf numFmtId="0" fontId="11" fillId="4" borderId="0" xfId="0" applyFont="1" applyAlignment="1">
      <alignment horizontal="left" vertical="center"/>
    </xf>
    <xf numFmtId="0" fontId="14" fillId="4" borderId="0" xfId="2" applyFont="1">
      <alignment horizontal="left"/>
    </xf>
    <xf numFmtId="0" fontId="15" fillId="4" borderId="0" xfId="2" applyFont="1">
      <alignment horizontal="left"/>
    </xf>
    <xf numFmtId="0" fontId="16" fillId="4" borderId="0" xfId="0" applyFont="1" applyAlignment="1">
      <alignment horizontal="left" vertical="center"/>
    </xf>
    <xf numFmtId="0" fontId="11" fillId="4" borderId="0" xfId="0" applyFont="1"/>
    <xf numFmtId="165" fontId="16" fillId="4" borderId="0" xfId="0" applyNumberFormat="1" applyFont="1" applyAlignment="1">
      <alignment horizontal="left" vertical="center"/>
    </xf>
    <xf numFmtId="9" fontId="11" fillId="4" borderId="0" xfId="0" applyNumberFormat="1" applyFont="1" applyAlignment="1">
      <alignment vertical="center"/>
    </xf>
    <xf numFmtId="0" fontId="11" fillId="4" borderId="0" xfId="0" applyFont="1" applyAlignment="1">
      <alignment horizontal="left"/>
    </xf>
    <xf numFmtId="14" fontId="11" fillId="4" borderId="0" xfId="0" applyNumberFormat="1" applyFont="1" applyAlignment="1">
      <alignment horizontal="left"/>
    </xf>
    <xf numFmtId="165" fontId="11" fillId="4" borderId="0" xfId="0" applyNumberFormat="1" applyFont="1" applyAlignment="1">
      <alignment horizontal="left"/>
    </xf>
    <xf numFmtId="0" fontId="18" fillId="4" borderId="0" xfId="0" applyFont="1" applyAlignment="1">
      <alignment horizontal="left" vertical="center"/>
    </xf>
    <xf numFmtId="0" fontId="19" fillId="4" borderId="0" xfId="0" applyFont="1" applyAlignment="1">
      <alignment horizontal="left" vertical="center"/>
    </xf>
    <xf numFmtId="0" fontId="19" fillId="5" borderId="7" xfId="3" applyFont="1" applyFill="1" applyBorder="1" applyAlignment="1">
      <alignment horizontal="center" vertical="center"/>
    </xf>
    <xf numFmtId="0" fontId="19" fillId="5" borderId="8" xfId="3" applyFont="1" applyFill="1" applyBorder="1" applyAlignment="1">
      <alignment horizontal="center" vertical="center"/>
    </xf>
    <xf numFmtId="0" fontId="19" fillId="6" borderId="2" xfId="3" applyFont="1" applyFill="1" applyBorder="1" applyAlignment="1">
      <alignment horizontal="left" vertical="center"/>
    </xf>
    <xf numFmtId="0" fontId="19" fillId="5" borderId="7" xfId="3" applyFont="1" applyFill="1" applyBorder="1" applyAlignment="1">
      <alignment horizontal="left" vertical="center"/>
    </xf>
    <xf numFmtId="0" fontId="19" fillId="5" borderId="9" xfId="3" applyFont="1" applyFill="1" applyBorder="1" applyAlignment="1">
      <alignment horizontal="left" vertical="center"/>
    </xf>
    <xf numFmtId="0" fontId="19" fillId="5" borderId="8" xfId="3" applyFont="1" applyFill="1" applyBorder="1" applyAlignment="1">
      <alignment horizontal="left" vertical="center"/>
    </xf>
    <xf numFmtId="0" fontId="12" fillId="7" borderId="0" xfId="1" applyFont="1" applyFill="1" applyBorder="1">
      <alignment horizontal="left" vertical="center"/>
    </xf>
    <xf numFmtId="0" fontId="13" fillId="7" borderId="0" xfId="1" applyFont="1" applyFill="1" applyBorder="1">
      <alignment horizontal="left" vertical="center"/>
    </xf>
    <xf numFmtId="0" fontId="12" fillId="2" borderId="0" xfId="1" applyFont="1" applyFill="1" applyBorder="1">
      <alignment horizontal="left" vertical="center"/>
    </xf>
    <xf numFmtId="0" fontId="13" fillId="2" borderId="0" xfId="1" applyFont="1" applyFill="1" applyBorder="1">
      <alignment horizontal="left" vertical="center"/>
    </xf>
    <xf numFmtId="0" fontId="22" fillId="4" borderId="0" xfId="0" applyFont="1" applyAlignment="1">
      <alignment horizontal="left" vertical="center"/>
    </xf>
    <xf numFmtId="0" fontId="22" fillId="5" borderId="7" xfId="3" applyFont="1" applyFill="1" applyBorder="1" applyAlignment="1">
      <alignment horizontal="center" vertical="center"/>
    </xf>
    <xf numFmtId="0" fontId="22" fillId="5" borderId="8" xfId="3" applyFont="1" applyFill="1" applyBorder="1" applyAlignment="1">
      <alignment horizontal="center" vertical="center"/>
    </xf>
    <xf numFmtId="0" fontId="22" fillId="6" borderId="2" xfId="3" applyFont="1" applyFill="1" applyBorder="1" applyAlignment="1">
      <alignment horizontal="left" vertical="center"/>
    </xf>
    <xf numFmtId="0" fontId="22" fillId="5" borderId="7" xfId="3" applyFont="1" applyFill="1" applyBorder="1" applyAlignment="1">
      <alignment horizontal="left" vertical="center"/>
    </xf>
    <xf numFmtId="0" fontId="22" fillId="5" borderId="9" xfId="3" applyFont="1" applyFill="1" applyBorder="1" applyAlignment="1">
      <alignment horizontal="left" vertical="center"/>
    </xf>
    <xf numFmtId="0" fontId="22" fillId="5" borderId="8" xfId="3" applyFont="1" applyFill="1" applyBorder="1" applyAlignment="1">
      <alignment horizontal="left" vertical="center"/>
    </xf>
    <xf numFmtId="0" fontId="26" fillId="4" borderId="0" xfId="0" applyFont="1" applyAlignment="1">
      <alignment horizontal="center" vertical="center"/>
    </xf>
    <xf numFmtId="0" fontId="26" fillId="5" borderId="2" xfId="2" applyFont="1" applyFill="1" applyBorder="1" applyAlignment="1">
      <alignment horizontal="center" vertical="center"/>
    </xf>
    <xf numFmtId="0" fontId="26" fillId="5" borderId="2" xfId="0" applyFont="1" applyFill="1" applyBorder="1" applyAlignment="1">
      <alignment horizontal="center" vertical="center"/>
    </xf>
    <xf numFmtId="0" fontId="25" fillId="4" borderId="0" xfId="0" applyFont="1" applyAlignment="1">
      <alignment vertical="center"/>
    </xf>
    <xf numFmtId="0" fontId="26" fillId="5" borderId="2" xfId="2" applyFont="1" applyFill="1" applyBorder="1" applyAlignment="1">
      <alignment vertical="center"/>
    </xf>
    <xf numFmtId="42" fontId="25" fillId="8" borderId="2" xfId="6" applyFont="1" applyFill="1" applyBorder="1" applyAlignment="1">
      <alignment vertical="center"/>
    </xf>
    <xf numFmtId="42" fontId="26" fillId="5" borderId="2" xfId="6" applyFont="1" applyFill="1" applyBorder="1" applyAlignment="1">
      <alignment vertical="center"/>
    </xf>
    <xf numFmtId="0" fontId="14" fillId="5" borderId="2" xfId="2" applyFont="1" applyFill="1" applyBorder="1">
      <alignment horizontal="left"/>
    </xf>
    <xf numFmtId="0" fontId="24" fillId="4" borderId="0" xfId="0" applyFont="1" applyAlignment="1">
      <alignment horizontal="left" vertical="center"/>
    </xf>
    <xf numFmtId="41" fontId="11" fillId="2" borderId="0" xfId="7" applyFont="1" applyFill="1" applyAlignment="1">
      <alignment horizontal="left" vertical="center"/>
    </xf>
    <xf numFmtId="41" fontId="12" fillId="7" borderId="0" xfId="7" applyFont="1" applyFill="1" applyBorder="1" applyAlignment="1">
      <alignment horizontal="left" vertical="center"/>
    </xf>
    <xf numFmtId="41" fontId="11" fillId="4" borderId="0" xfId="7" applyFont="1" applyFill="1" applyAlignment="1">
      <alignment horizontal="left" vertical="center"/>
    </xf>
    <xf numFmtId="41" fontId="11" fillId="4" borderId="0" xfId="7" applyFont="1" applyFill="1" applyAlignment="1">
      <alignment horizontal="left"/>
    </xf>
    <xf numFmtId="0" fontId="27" fillId="4" borderId="0" xfId="0" applyFont="1" applyAlignment="1">
      <alignment horizontal="left" vertical="center"/>
    </xf>
    <xf numFmtId="41" fontId="27" fillId="4" borderId="0" xfId="7" applyFont="1" applyFill="1" applyAlignment="1">
      <alignment horizontal="left" vertical="center"/>
    </xf>
    <xf numFmtId="9" fontId="27" fillId="4" borderId="0" xfId="8" applyFont="1" applyFill="1" applyAlignment="1">
      <alignment horizontal="left" vertical="center"/>
    </xf>
    <xf numFmtId="10" fontId="27" fillId="4" borderId="0" xfId="0" applyNumberFormat="1" applyFont="1" applyAlignment="1">
      <alignment horizontal="left" vertical="center"/>
    </xf>
    <xf numFmtId="9" fontId="27" fillId="4" borderId="0" xfId="0" applyNumberFormat="1" applyFont="1" applyAlignment="1">
      <alignment horizontal="left" vertical="center"/>
    </xf>
    <xf numFmtId="165" fontId="27" fillId="4" borderId="0" xfId="0" applyNumberFormat="1" applyFont="1" applyAlignment="1">
      <alignment horizontal="left" vertical="center"/>
    </xf>
    <xf numFmtId="0" fontId="27" fillId="4" borderId="0" xfId="0" applyFont="1" applyAlignment="1">
      <alignment horizontal="left"/>
    </xf>
    <xf numFmtId="41" fontId="27" fillId="4" borderId="0" xfId="7" applyFont="1" applyFill="1" applyAlignment="1">
      <alignment horizontal="left"/>
    </xf>
    <xf numFmtId="166" fontId="27" fillId="5" borderId="5" xfId="0" applyNumberFormat="1" applyFont="1" applyFill="1" applyBorder="1" applyAlignment="1">
      <alignment horizontal="left" vertical="center"/>
    </xf>
    <xf numFmtId="42" fontId="27" fillId="5" borderId="6" xfId="6" applyFont="1" applyFill="1" applyBorder="1" applyAlignment="1">
      <alignment horizontal="left" vertical="center"/>
    </xf>
    <xf numFmtId="14" fontId="27" fillId="4" borderId="0" xfId="0" applyNumberFormat="1" applyFont="1" applyAlignment="1">
      <alignment horizontal="left"/>
    </xf>
    <xf numFmtId="165" fontId="27" fillId="4" borderId="0" xfId="0" applyNumberFormat="1" applyFont="1" applyAlignment="1">
      <alignment horizontal="left"/>
    </xf>
    <xf numFmtId="0" fontId="27" fillId="5" borderId="5" xfId="0" applyFont="1" applyFill="1" applyBorder="1" applyAlignment="1">
      <alignment horizontal="left" vertical="center"/>
    </xf>
    <xf numFmtId="42" fontId="27" fillId="5" borderId="4" xfId="6" applyFont="1" applyFill="1" applyBorder="1" applyAlignment="1">
      <alignment horizontal="left" vertical="center"/>
    </xf>
    <xf numFmtId="0" fontId="27" fillId="5" borderId="2" xfId="0" applyFont="1" applyFill="1" applyBorder="1" applyAlignment="1">
      <alignment horizontal="left"/>
    </xf>
    <xf numFmtId="166" fontId="27" fillId="5" borderId="10" xfId="0" applyNumberFormat="1" applyFont="1" applyFill="1" applyBorder="1" applyAlignment="1">
      <alignment horizontal="left"/>
    </xf>
    <xf numFmtId="0" fontId="27" fillId="10" borderId="3" xfId="0" applyFont="1" applyFill="1" applyBorder="1" applyAlignment="1">
      <alignment horizontal="left" vertical="center"/>
    </xf>
    <xf numFmtId="42" fontId="27" fillId="10" borderId="4" xfId="6" applyFont="1" applyFill="1" applyBorder="1" applyAlignment="1">
      <alignment horizontal="left" vertical="center"/>
    </xf>
    <xf numFmtId="0" fontId="27" fillId="10" borderId="5" xfId="0" applyFont="1" applyFill="1" applyBorder="1" applyAlignment="1">
      <alignment horizontal="left" vertical="center"/>
    </xf>
    <xf numFmtId="42" fontId="27" fillId="10" borderId="6" xfId="6" applyFont="1" applyFill="1" applyBorder="1" applyAlignment="1">
      <alignment horizontal="left" vertical="center"/>
    </xf>
    <xf numFmtId="14" fontId="27" fillId="11" borderId="2" xfId="0" applyNumberFormat="1" applyFont="1" applyFill="1" applyBorder="1" applyAlignment="1">
      <alignment horizontal="left" vertical="center"/>
    </xf>
    <xf numFmtId="166" fontId="27" fillId="10" borderId="9" xfId="0" applyNumberFormat="1" applyFont="1" applyFill="1" applyBorder="1" applyAlignment="1">
      <alignment horizontal="left"/>
    </xf>
    <xf numFmtId="166" fontId="27" fillId="10" borderId="2" xfId="0" applyNumberFormat="1" applyFont="1" applyFill="1" applyBorder="1" applyAlignment="1">
      <alignment horizontal="left"/>
    </xf>
    <xf numFmtId="166" fontId="27" fillId="10" borderId="10" xfId="0" applyNumberFormat="1" applyFont="1" applyFill="1" applyBorder="1" applyAlignment="1">
      <alignment horizontal="left"/>
    </xf>
    <xf numFmtId="0" fontId="27" fillId="10" borderId="2" xfId="0" applyFont="1" applyFill="1" applyBorder="1" applyAlignment="1">
      <alignment horizontal="left" vertical="center"/>
    </xf>
    <xf numFmtId="42" fontId="27" fillId="10" borderId="2" xfId="6" applyFont="1" applyFill="1" applyBorder="1" applyAlignment="1">
      <alignment horizontal="left" vertical="center"/>
    </xf>
    <xf numFmtId="0" fontId="29" fillId="4" borderId="0" xfId="2" applyFont="1">
      <alignment horizontal="left"/>
    </xf>
    <xf numFmtId="14" fontId="27" fillId="12" borderId="2" xfId="0" applyNumberFormat="1" applyFont="1" applyFill="1" applyBorder="1" applyAlignment="1">
      <alignment horizontal="left" vertical="center"/>
    </xf>
    <xf numFmtId="0" fontId="27" fillId="9" borderId="3" xfId="0" applyFont="1" applyFill="1" applyBorder="1" applyAlignment="1">
      <alignment horizontal="left" vertical="center"/>
    </xf>
    <xf numFmtId="166" fontId="27" fillId="9" borderId="9" xfId="0" applyNumberFormat="1" applyFont="1" applyFill="1" applyBorder="1" applyAlignment="1">
      <alignment horizontal="left"/>
    </xf>
    <xf numFmtId="42" fontId="27" fillId="9" borderId="4" xfId="6" applyFont="1" applyFill="1" applyBorder="1" applyAlignment="1">
      <alignment horizontal="left" vertical="center"/>
    </xf>
    <xf numFmtId="14" fontId="27" fillId="9" borderId="3" xfId="0" applyNumberFormat="1" applyFont="1" applyFill="1" applyBorder="1" applyAlignment="1">
      <alignment horizontal="left" vertical="center"/>
    </xf>
    <xf numFmtId="42" fontId="27" fillId="9" borderId="6" xfId="6" applyFont="1" applyFill="1" applyBorder="1" applyAlignment="1">
      <alignment horizontal="left" vertical="center"/>
    </xf>
    <xf numFmtId="166" fontId="27" fillId="9" borderId="2" xfId="0" applyNumberFormat="1" applyFont="1" applyFill="1" applyBorder="1" applyAlignment="1">
      <alignment horizontal="left"/>
    </xf>
    <xf numFmtId="166" fontId="27" fillId="9" borderId="10" xfId="0" applyNumberFormat="1" applyFont="1" applyFill="1" applyBorder="1" applyAlignment="1">
      <alignment horizontal="left"/>
    </xf>
    <xf numFmtId="0" fontId="27" fillId="9" borderId="2" xfId="0" applyFont="1" applyFill="1" applyBorder="1" applyAlignment="1">
      <alignment horizontal="left" vertical="center"/>
    </xf>
    <xf numFmtId="42" fontId="27" fillId="9" borderId="2" xfId="6" applyFont="1" applyFill="1" applyBorder="1" applyAlignment="1">
      <alignment horizontal="left" vertical="center"/>
    </xf>
    <xf numFmtId="0" fontId="27" fillId="9" borderId="5" xfId="0" applyFont="1" applyFill="1" applyBorder="1" applyAlignment="1">
      <alignment horizontal="left" vertical="center"/>
    </xf>
    <xf numFmtId="42" fontId="27" fillId="5" borderId="6" xfId="0" applyNumberFormat="1" applyFont="1" applyFill="1" applyBorder="1" applyAlignment="1">
      <alignment horizontal="left" vertical="center"/>
    </xf>
    <xf numFmtId="42" fontId="27" fillId="12" borderId="2" xfId="6" applyFont="1" applyFill="1" applyBorder="1" applyAlignment="1">
      <alignment horizontal="left" vertical="center"/>
    </xf>
    <xf numFmtId="0" fontId="31" fillId="4" borderId="0" xfId="0" applyFont="1" applyAlignment="1">
      <alignment horizontal="left"/>
    </xf>
    <xf numFmtId="0" fontId="32" fillId="9" borderId="0" xfId="0" applyFont="1" applyFill="1" applyAlignment="1">
      <alignment horizontal="left"/>
    </xf>
    <xf numFmtId="165" fontId="31" fillId="9" borderId="0" xfId="0" applyNumberFormat="1" applyFont="1" applyFill="1" applyAlignment="1">
      <alignment horizontal="left"/>
    </xf>
    <xf numFmtId="0" fontId="31" fillId="9" borderId="0" xfId="0" applyFont="1" applyFill="1" applyAlignment="1">
      <alignment horizontal="left"/>
    </xf>
    <xf numFmtId="14" fontId="31" fillId="9" borderId="0" xfId="0" applyNumberFormat="1" applyFont="1" applyFill="1" applyAlignment="1">
      <alignment horizontal="left"/>
    </xf>
    <xf numFmtId="0" fontId="30" fillId="9" borderId="0" xfId="0" applyFont="1" applyFill="1" applyAlignment="1">
      <alignment wrapText="1"/>
    </xf>
    <xf numFmtId="14" fontId="33" fillId="4" borderId="0" xfId="9" applyNumberFormat="1" applyAlignment="1">
      <alignment horizontal="left"/>
    </xf>
    <xf numFmtId="0" fontId="34" fillId="14" borderId="11" xfId="9" applyFont="1" applyFill="1" applyBorder="1" applyAlignment="1">
      <alignment horizontal="center" vertical="center"/>
    </xf>
    <xf numFmtId="0" fontId="34" fillId="14" borderId="12" xfId="9" applyFont="1" applyFill="1" applyBorder="1" applyAlignment="1">
      <alignment horizontal="center" vertical="center"/>
    </xf>
    <xf numFmtId="0" fontId="30" fillId="9" borderId="0" xfId="0" applyFont="1" applyFill="1" applyAlignment="1">
      <alignment horizontal="left" wrapText="1"/>
    </xf>
    <xf numFmtId="165" fontId="28" fillId="9" borderId="0" xfId="0" applyNumberFormat="1" applyFont="1" applyFill="1" applyAlignment="1">
      <alignment horizontal="center" vertical="center" wrapText="1"/>
    </xf>
    <xf numFmtId="0" fontId="20" fillId="4" borderId="1" xfId="3" applyFont="1" applyAlignment="1"/>
    <xf numFmtId="42" fontId="17" fillId="4" borderId="0" xfId="6" applyFont="1" applyFill="1" applyAlignment="1">
      <alignment horizontal="left" vertical="top"/>
    </xf>
    <xf numFmtId="41" fontId="17" fillId="4" borderId="0" xfId="7" applyFont="1" applyFill="1" applyAlignment="1">
      <alignment horizontal="left" vertical="top"/>
    </xf>
    <xf numFmtId="0" fontId="21" fillId="4" borderId="1" xfId="3" applyFont="1" applyAlignment="1"/>
    <xf numFmtId="164" fontId="17" fillId="4" borderId="0" xfId="4" applyFont="1" applyAlignment="1">
      <alignment horizontal="left" vertical="top"/>
    </xf>
    <xf numFmtId="0" fontId="35" fillId="4" borderId="0" xfId="2" applyFont="1">
      <alignment horizontal="left"/>
    </xf>
    <xf numFmtId="0" fontId="36" fillId="5" borderId="7" xfId="3" applyFont="1" applyFill="1" applyBorder="1" applyAlignment="1">
      <alignment horizontal="center" vertical="center"/>
    </xf>
    <xf numFmtId="0" fontId="36" fillId="5" borderId="8" xfId="3" applyFont="1" applyFill="1" applyBorder="1" applyAlignment="1">
      <alignment horizontal="center" vertical="center"/>
    </xf>
    <xf numFmtId="0" fontId="36" fillId="4" borderId="0" xfId="0" applyFont="1" applyAlignment="1">
      <alignment horizontal="center" vertical="center"/>
    </xf>
    <xf numFmtId="0" fontId="36" fillId="6" borderId="2" xfId="3" applyFont="1" applyFill="1" applyBorder="1" applyAlignment="1">
      <alignment horizontal="center" vertical="center"/>
    </xf>
    <xf numFmtId="0" fontId="36" fillId="5" borderId="9" xfId="3" applyFont="1" applyFill="1" applyBorder="1" applyAlignment="1">
      <alignment horizontal="center" vertical="center"/>
    </xf>
    <xf numFmtId="41" fontId="36" fillId="4" borderId="0" xfId="7" applyFont="1" applyFill="1" applyAlignment="1">
      <alignment horizontal="center" vertical="center"/>
    </xf>
    <xf numFmtId="0" fontId="37" fillId="4" borderId="0" xfId="2" applyFont="1">
      <alignment horizontal="left"/>
    </xf>
    <xf numFmtId="0" fontId="24" fillId="4" borderId="0" xfId="0" applyFont="1"/>
    <xf numFmtId="41" fontId="24" fillId="4" borderId="0" xfId="7" applyFont="1" applyFill="1" applyAlignment="1">
      <alignment horizontal="left" vertical="center"/>
    </xf>
    <xf numFmtId="0" fontId="39" fillId="9" borderId="0" xfId="0" applyFont="1" applyFill="1" applyAlignment="1">
      <alignment horizontal="center" wrapText="1"/>
    </xf>
    <xf numFmtId="42" fontId="40" fillId="13" borderId="0" xfId="0" applyNumberFormat="1" applyFont="1" applyFill="1" applyAlignment="1">
      <alignment wrapText="1"/>
    </xf>
    <xf numFmtId="0" fontId="40" fillId="9" borderId="0" xfId="0" applyFont="1" applyFill="1" applyAlignment="1">
      <alignment wrapText="1"/>
    </xf>
    <xf numFmtId="165" fontId="41" fillId="14" borderId="0" xfId="0" applyNumberFormat="1" applyFont="1" applyFill="1" applyAlignment="1">
      <alignment horizontal="center" vertical="center"/>
    </xf>
  </cellXfs>
  <cellStyles count="10">
    <cellStyle name="Encabezado 1" xfId="2" builtinId="16" customBuiltin="1"/>
    <cellStyle name="Encabezado 4" xfId="5" builtinId="19" customBuiltin="1"/>
    <cellStyle name="Hipervínculo" xfId="9" builtinId="8"/>
    <cellStyle name="Millares [0]" xfId="7" builtinId="6"/>
    <cellStyle name="Moneda [0]" xfId="6" builtinId="7"/>
    <cellStyle name="Normal" xfId="0" builtinId="0" customBuiltin="1"/>
    <cellStyle name="Porcentaje" xfId="8" builtinId="5"/>
    <cellStyle name="Título" xfId="1" builtinId="15" customBuiltin="1"/>
    <cellStyle name="Título 2" xfId="3" builtinId="17" customBuiltin="1"/>
    <cellStyle name="Título 3" xfId="4" builtinId="18" customBuiltin="1"/>
  </cellStyles>
  <dxfs count="289">
    <dxf>
      <font>
        <color theme="7"/>
      </font>
    </dxf>
    <dxf>
      <font>
        <color theme="7"/>
      </font>
    </dxf>
    <dxf>
      <font>
        <color theme="7"/>
      </font>
    </dxf>
    <dxf>
      <font>
        <color theme="7"/>
      </font>
    </dxf>
    <dxf>
      <font>
        <color theme="7"/>
      </font>
    </dxf>
    <dxf>
      <font>
        <color theme="7"/>
      </font>
    </dxf>
    <dxf>
      <font>
        <color theme="7"/>
      </font>
    </dxf>
    <dxf>
      <font>
        <color theme="7"/>
      </font>
    </dxf>
    <dxf>
      <font>
        <color theme="7"/>
      </font>
    </dxf>
    <dxf>
      <font>
        <color theme="7"/>
      </font>
    </dxf>
    <dxf>
      <font>
        <color theme="7"/>
      </font>
    </dxf>
    <dxf>
      <font>
        <color theme="7"/>
      </font>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family val="2"/>
        <scheme val="none"/>
      </font>
      <numFmt numFmtId="166"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border>
    </dxf>
    <dxf>
      <font>
        <b/>
        <strike val="0"/>
        <outline val="0"/>
        <shadow val="0"/>
        <u val="none"/>
        <vertAlign val="baseline"/>
        <sz val="12"/>
        <color rgb="FF002060"/>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strike val="0"/>
        <outline val="0"/>
        <shadow val="0"/>
        <u val="none"/>
        <vertAlign val="baseline"/>
        <sz val="12"/>
        <color rgb="FF002060"/>
        <name val="Arial"/>
        <family val="2"/>
        <scheme val="none"/>
      </font>
      <fill>
        <patternFill patternType="solid">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strike val="0"/>
        <outline val="0"/>
        <shadow val="0"/>
        <u val="none"/>
        <vertAlign val="baseline"/>
        <sz val="12"/>
        <color rgb="FF002060"/>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font>
        <strike val="0"/>
        <outline val="0"/>
        <shadow val="0"/>
        <u val="none"/>
        <vertAlign val="baseline"/>
        <name val="Arial"/>
        <family val="2"/>
        <scheme val="none"/>
      </font>
      <fill>
        <patternFill patternType="solid">
          <fgColor indexed="64"/>
          <bgColor theme="2"/>
        </patternFill>
      </fill>
      <alignment horizontal="left" vertical="center" textRotation="0" wrapText="0" indent="0" justifyLastLine="0" shrinkToFit="0" readingOrder="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font>
        <strike val="0"/>
        <outline val="0"/>
        <shadow val="0"/>
        <u val="none"/>
        <vertAlign val="baseline"/>
        <name val="Arial"/>
        <family val="2"/>
        <scheme val="none"/>
      </font>
      <fill>
        <patternFill patternType="solid">
          <bgColor theme="2"/>
        </patternFill>
      </fill>
      <alignment horizontal="left" vertical="center" textRotation="0" wrapText="0" indent="0" justifyLastLine="0" shrinkToFit="0" readingOrder="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font>
        <strike val="0"/>
        <outline val="0"/>
        <shadow val="0"/>
        <u val="none"/>
        <vertAlign val="baseline"/>
        <name val="Arial"/>
        <family val="2"/>
        <scheme val="none"/>
      </font>
      <fill>
        <patternFill patternType="solid">
          <fgColor indexed="64"/>
          <bgColor theme="2"/>
        </patternFill>
      </fill>
      <alignment horizontal="left" vertical="center" textRotation="0" wrapText="0" indent="0" justifyLastLine="0" shrinkToFit="0" readingOrder="0"/>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8" tint="-0.249977111117893"/>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fgColor indexed="64"/>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numFmt numFmtId="165" formatCode="&quot;$&quot;#,##0.00"/>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fill>
        <patternFill patternType="solid">
          <bgColor theme="0" tint="-4.9989318521683403E-2"/>
        </patternFill>
      </fill>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bgColor theme="0"/>
        </patternFill>
      </fill>
      <border diagonalUp="0" diagonalDown="0" outline="0">
        <left style="thin">
          <color indexed="64"/>
        </left>
        <right style="thin">
          <color indexed="64"/>
        </right>
        <top/>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theme="1"/>
        <name val="Arial"/>
        <family val="2"/>
        <scheme val="none"/>
      </font>
      <alignment horizontal="left" vertical="center" textRotation="0" wrapText="0" indent="0" justifyLastLine="0" shrinkToFit="0" readingOrder="0"/>
    </dxf>
    <dxf>
      <border>
        <bottom style="thin">
          <color rgb="FF000000"/>
        </bottom>
      </border>
    </dxf>
    <dxf>
      <font>
        <b/>
        <strike val="0"/>
        <outline val="0"/>
        <shadow val="0"/>
        <u val="none"/>
        <vertAlign val="baseline"/>
        <sz val="10"/>
        <color theme="4" tint="-0.49998474074526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0"/>
        <color theme="1"/>
        <name val="Arial"/>
        <family val="2"/>
        <scheme val="none"/>
      </font>
      <numFmt numFmtId="165" formatCode="&quot;$&quot;#,##0.00"/>
      <fill>
        <patternFill patternType="solid">
          <fgColor indexed="64"/>
          <bgColor them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6" formatCode="m/d/yyyy"/>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0"/>
        <color theme="1"/>
        <name val="Arial"/>
        <family val="2"/>
        <scheme val="none"/>
      </font>
      <numFmt numFmtId="19" formatCode="d/mm/yy"/>
      <fill>
        <patternFill patternType="solid">
          <fgColor theme="2" tint="-9.9948118533890809E-2"/>
          <bgColor theme="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theme="1"/>
        <name val="Arial"/>
        <family val="2"/>
        <scheme val="none"/>
      </font>
      <numFmt numFmtId="165" formatCode="&quot;$&quot;#,##0.00"/>
      <fill>
        <patternFill patternType="solid">
          <fgColor indexed="64"/>
          <bgColor them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numFmt numFmtId="166" formatCode="m/d/yyyy"/>
      <fill>
        <patternFill patternType="solid">
          <bgColor them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bgColor them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fgColor indexed="64"/>
          <bgColor theme="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0"/>
        <color theme="1"/>
        <name val="Arial"/>
        <family val="2"/>
        <scheme val="none"/>
      </font>
      <fill>
        <patternFill patternType="solid">
          <fgColor indexed="64"/>
          <bgColor them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color theme="3" tint="0.24994659260841701"/>
      </font>
      <fill>
        <patternFill>
          <bgColor theme="2" tint="-9.9948118533890809E-2"/>
        </patternFill>
      </fill>
      <border>
        <top style="double">
          <color theme="3" tint="9.9948118533890809E-2"/>
        </top>
      </border>
    </dxf>
    <dxf>
      <font>
        <b val="0"/>
        <i val="0"/>
        <color theme="4"/>
      </font>
      <fill>
        <patternFill patternType="solid">
          <fgColor theme="1"/>
          <bgColor theme="2" tint="-9.9948118533890809E-2"/>
        </patternFill>
      </fill>
      <border diagonalUp="0" diagonalDown="0">
        <left/>
        <right/>
        <top/>
        <bottom style="thin">
          <color theme="2" tint="-0.24994659260841701"/>
        </bottom>
        <vertical/>
        <horizontal/>
      </border>
    </dxf>
    <dxf>
      <font>
        <b val="0"/>
        <i val="0"/>
        <color theme="3" tint="0.24994659260841701"/>
      </font>
      <fill>
        <patternFill>
          <bgColor theme="2" tint="-9.9948118533890809E-2"/>
        </patternFill>
      </fill>
      <border diagonalUp="0" diagonalDown="0">
        <left/>
        <right/>
        <top/>
        <bottom/>
        <vertical/>
        <horizontal style="thin">
          <color theme="2" tint="-0.24994659260841701"/>
        </horizontal>
      </border>
    </dxf>
  </dxfs>
  <tableStyles count="1" defaultTableStyle="TableStyleMedium2" defaultPivotStyle="PivotStyleLight16">
    <tableStyle name="Personal budget table" pivot="0" count="3" xr9:uid="{00000000-0011-0000-FFFF-FFFF00000000}">
      <tableStyleElement type="wholeTable" dxfId="288"/>
      <tableStyleElement type="headerRow" dxfId="287"/>
      <tableStyleElement type="totalRow" dxfId="28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266738599338138E-2"/>
          <c:y val="0.35908826430850443"/>
          <c:w val="0.77479386099288527"/>
          <c:h val="0.64091170605289205"/>
        </c:manualLayout>
      </c:layout>
      <c:doughnutChart>
        <c:varyColors val="1"/>
        <c:dLbls>
          <c:showLegendKey val="0"/>
          <c:showVal val="1"/>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SEPTIEM!$G$6</c:f>
              <c:numCache>
                <c:formatCode>"$"#,##0</c:formatCode>
                <c:ptCount val="1"/>
                <c:pt idx="0">
                  <c:v>0</c:v>
                </c:pt>
              </c:numCache>
            </c:numRef>
          </c:val>
          <c:extLst>
            <c:ext xmlns:c16="http://schemas.microsoft.com/office/drawing/2014/chart" uri="{C3380CC4-5D6E-409C-BE32-E72D297353CC}">
              <c16:uniqueId val="{00000000-1CB0-CD43-9B8E-81EEB87B6D88}"/>
            </c:ext>
          </c:extLst>
        </c:ser>
        <c:ser>
          <c:idx val="1"/>
          <c:order val="1"/>
          <c:tx>
            <c:v>Expenses</c:v>
          </c:tx>
          <c:spPr>
            <a:solidFill>
              <a:schemeClr val="accent5"/>
            </a:solidFill>
            <a:ln>
              <a:noFill/>
            </a:ln>
            <a:effectLst/>
          </c:spPr>
          <c:invertIfNegative val="0"/>
          <c:cat>
            <c:strLit>
              <c:ptCount val="1"/>
              <c:pt idx="0">
                <c:v> </c:v>
              </c:pt>
            </c:strLit>
          </c:cat>
          <c:val>
            <c:numRef>
              <c:f>SEPTIEM!$G$9</c:f>
              <c:numCache>
                <c:formatCode>"$"#,##0</c:formatCode>
                <c:ptCount val="1"/>
                <c:pt idx="0">
                  <c:v>0</c:v>
                </c:pt>
              </c:numCache>
            </c:numRef>
          </c:val>
          <c:extLst>
            <c:ext xmlns:c16="http://schemas.microsoft.com/office/drawing/2014/chart" uri="{C3380CC4-5D6E-409C-BE32-E72D297353CC}">
              <c16:uniqueId val="{00000001-1CB0-CD43-9B8E-81EEB87B6D88}"/>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OCTUBRE!$G$6</c:f>
              <c:numCache>
                <c:formatCode>"$"#,##0</c:formatCode>
                <c:ptCount val="1"/>
                <c:pt idx="0">
                  <c:v>0</c:v>
                </c:pt>
              </c:numCache>
            </c:numRef>
          </c:val>
          <c:extLst>
            <c:ext xmlns:c16="http://schemas.microsoft.com/office/drawing/2014/chart" uri="{C3380CC4-5D6E-409C-BE32-E72D297353CC}">
              <c16:uniqueId val="{00000000-9695-5944-8AF4-6D4DC7367F04}"/>
            </c:ext>
          </c:extLst>
        </c:ser>
        <c:ser>
          <c:idx val="1"/>
          <c:order val="1"/>
          <c:tx>
            <c:v>Expenses</c:v>
          </c:tx>
          <c:spPr>
            <a:solidFill>
              <a:schemeClr val="accent3"/>
            </a:solidFill>
            <a:ln>
              <a:noFill/>
            </a:ln>
            <a:effectLst/>
          </c:spPr>
          <c:invertIfNegative val="0"/>
          <c:cat>
            <c:strLit>
              <c:ptCount val="1"/>
              <c:pt idx="0">
                <c:v> </c:v>
              </c:pt>
            </c:strLit>
          </c:cat>
          <c:val>
            <c:numRef>
              <c:f>OCTUBRE!$G$9</c:f>
              <c:numCache>
                <c:formatCode>"$"#,##0</c:formatCode>
                <c:ptCount val="1"/>
                <c:pt idx="0">
                  <c:v>0</c:v>
                </c:pt>
              </c:numCache>
            </c:numRef>
          </c:val>
          <c:extLst>
            <c:ext xmlns:c16="http://schemas.microsoft.com/office/drawing/2014/chart" uri="{C3380CC4-5D6E-409C-BE32-E72D297353CC}">
              <c16:uniqueId val="{00000001-9695-5944-8AF4-6D4DC7367F04}"/>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NOVIEMBRE!$G$6</c:f>
              <c:numCache>
                <c:formatCode>"$"#,##0</c:formatCode>
                <c:ptCount val="1"/>
                <c:pt idx="0">
                  <c:v>0</c:v>
                </c:pt>
              </c:numCache>
            </c:numRef>
          </c:val>
          <c:extLst>
            <c:ext xmlns:c16="http://schemas.microsoft.com/office/drawing/2014/chart" uri="{C3380CC4-5D6E-409C-BE32-E72D297353CC}">
              <c16:uniqueId val="{00000000-D4D0-8C48-872F-4CB4B0286DF0}"/>
            </c:ext>
          </c:extLst>
        </c:ser>
        <c:ser>
          <c:idx val="1"/>
          <c:order val="1"/>
          <c:tx>
            <c:v>Expenses</c:v>
          </c:tx>
          <c:spPr>
            <a:solidFill>
              <a:schemeClr val="accent5"/>
            </a:solidFill>
            <a:ln>
              <a:noFill/>
            </a:ln>
            <a:effectLst/>
          </c:spPr>
          <c:invertIfNegative val="0"/>
          <c:cat>
            <c:strLit>
              <c:ptCount val="1"/>
              <c:pt idx="0">
                <c:v> </c:v>
              </c:pt>
            </c:strLit>
          </c:cat>
          <c:val>
            <c:numRef>
              <c:f>NOVIEMBRE!$G$9</c:f>
              <c:numCache>
                <c:formatCode>"$"#,##0</c:formatCode>
                <c:ptCount val="1"/>
                <c:pt idx="0">
                  <c:v>0</c:v>
                </c:pt>
              </c:numCache>
            </c:numRef>
          </c:val>
          <c:extLst>
            <c:ext xmlns:c16="http://schemas.microsoft.com/office/drawing/2014/chart" uri="{C3380CC4-5D6E-409C-BE32-E72D297353CC}">
              <c16:uniqueId val="{00000001-D4D0-8C48-872F-4CB4B0286DF0}"/>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266738599338138E-2"/>
          <c:y val="0.35908826430850443"/>
          <c:w val="0.77479386099288527"/>
          <c:h val="0.64091170605289205"/>
        </c:manualLayout>
      </c:layout>
      <c:doughnutChart>
        <c:varyColors val="1"/>
        <c:dLbls>
          <c:showLegendKey val="0"/>
          <c:showVal val="1"/>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DICIEMBRE!$G$6</c:f>
              <c:numCache>
                <c:formatCode>"$"#,##0</c:formatCode>
                <c:ptCount val="1"/>
                <c:pt idx="0">
                  <c:v>0</c:v>
                </c:pt>
              </c:numCache>
            </c:numRef>
          </c:val>
          <c:extLst>
            <c:ext xmlns:c16="http://schemas.microsoft.com/office/drawing/2014/chart" uri="{C3380CC4-5D6E-409C-BE32-E72D297353CC}">
              <c16:uniqueId val="{00000000-2BBD-DD48-BAA0-D63E9EA027B8}"/>
            </c:ext>
          </c:extLst>
        </c:ser>
        <c:ser>
          <c:idx val="1"/>
          <c:order val="1"/>
          <c:tx>
            <c:v>Expenses</c:v>
          </c:tx>
          <c:spPr>
            <a:solidFill>
              <a:schemeClr val="accent3"/>
            </a:solidFill>
            <a:ln>
              <a:noFill/>
            </a:ln>
            <a:effectLst/>
          </c:spPr>
          <c:invertIfNegative val="0"/>
          <c:cat>
            <c:strLit>
              <c:ptCount val="1"/>
              <c:pt idx="0">
                <c:v> </c:v>
              </c:pt>
            </c:strLit>
          </c:cat>
          <c:val>
            <c:numRef>
              <c:f>DICIEMBRE!$G$9</c:f>
              <c:numCache>
                <c:formatCode>"$"#,##0</c:formatCode>
                <c:ptCount val="1"/>
                <c:pt idx="0">
                  <c:v>0</c:v>
                </c:pt>
              </c:numCache>
            </c:numRef>
          </c:val>
          <c:extLst>
            <c:ext xmlns:c16="http://schemas.microsoft.com/office/drawing/2014/chart" uri="{C3380CC4-5D6E-409C-BE32-E72D297353CC}">
              <c16:uniqueId val="{00000001-2BBD-DD48-BAA0-D63E9EA027B8}"/>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ENERO!$G$6</c:f>
              <c:numCache>
                <c:formatCode>_("$"* #,##0_);_("$"* \(#,##0\);_("$"* "-"_);_(@_)</c:formatCode>
                <c:ptCount val="1"/>
                <c:pt idx="0">
                  <c:v>1800000</c:v>
                </c:pt>
              </c:numCache>
            </c:numRef>
          </c:val>
          <c:extLst>
            <c:ext xmlns:c16="http://schemas.microsoft.com/office/drawing/2014/chart" uri="{C3380CC4-5D6E-409C-BE32-E72D297353CC}">
              <c16:uniqueId val="{00000000-32D9-4A8D-AD80-74C09DFD73FF}"/>
            </c:ext>
          </c:extLst>
        </c:ser>
        <c:ser>
          <c:idx val="1"/>
          <c:order val="1"/>
          <c:tx>
            <c:v>Expenses</c:v>
          </c:tx>
          <c:spPr>
            <a:solidFill>
              <a:schemeClr val="accent5"/>
            </a:solidFill>
            <a:ln>
              <a:noFill/>
            </a:ln>
            <a:effectLst/>
          </c:spPr>
          <c:invertIfNegative val="0"/>
          <c:cat>
            <c:strLit>
              <c:ptCount val="1"/>
              <c:pt idx="0">
                <c:v> </c:v>
              </c:pt>
            </c:strLit>
          </c:cat>
          <c:val>
            <c:numRef>
              <c:f>ENERO!$G$9</c:f>
              <c:numCache>
                <c:formatCode>_("$"* #,##0_);_("$"* \(#,##0\);_("$"* "-"_);_(@_)</c:formatCode>
                <c:ptCount val="1"/>
                <c:pt idx="0">
                  <c:v>1350000</c:v>
                </c:pt>
              </c:numCache>
            </c:numRef>
          </c:val>
          <c:extLst>
            <c:ext xmlns:c16="http://schemas.microsoft.com/office/drawing/2014/chart" uri="{C3380CC4-5D6E-409C-BE32-E72D297353CC}">
              <c16:uniqueId val="{00000001-32D9-4A8D-AD80-74C09DFD73FF}"/>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_(&quot;$&quot;* #,##0_);_(&quot;$&quot;* \(#,##0\);_(&quot;$&quot;* &quot;-&quot;_);_(@_)"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FEBRERO!$G$6</c:f>
              <c:numCache>
                <c:formatCode>"$"#,##0</c:formatCode>
                <c:ptCount val="1"/>
                <c:pt idx="0">
                  <c:v>0</c:v>
                </c:pt>
              </c:numCache>
            </c:numRef>
          </c:val>
          <c:extLst>
            <c:ext xmlns:c16="http://schemas.microsoft.com/office/drawing/2014/chart" uri="{C3380CC4-5D6E-409C-BE32-E72D297353CC}">
              <c16:uniqueId val="{00000000-8DCA-974D-BDB4-580E52314246}"/>
            </c:ext>
          </c:extLst>
        </c:ser>
        <c:ser>
          <c:idx val="1"/>
          <c:order val="1"/>
          <c:tx>
            <c:v>Expenses</c:v>
          </c:tx>
          <c:spPr>
            <a:solidFill>
              <a:schemeClr val="accent3"/>
            </a:solidFill>
            <a:ln>
              <a:noFill/>
            </a:ln>
            <a:effectLst/>
          </c:spPr>
          <c:invertIfNegative val="0"/>
          <c:cat>
            <c:strLit>
              <c:ptCount val="1"/>
              <c:pt idx="0">
                <c:v> </c:v>
              </c:pt>
            </c:strLit>
          </c:cat>
          <c:val>
            <c:numRef>
              <c:f>FEBRERO!$G$9</c:f>
              <c:numCache>
                <c:formatCode>"$"#,##0</c:formatCode>
                <c:ptCount val="1"/>
                <c:pt idx="0">
                  <c:v>0</c:v>
                </c:pt>
              </c:numCache>
            </c:numRef>
          </c:val>
          <c:extLst>
            <c:ext xmlns:c16="http://schemas.microsoft.com/office/drawing/2014/chart" uri="{C3380CC4-5D6E-409C-BE32-E72D297353CC}">
              <c16:uniqueId val="{00000001-8DCA-974D-BDB4-580E52314246}"/>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MARZO!$G$6</c:f>
              <c:numCache>
                <c:formatCode>"$"#,##0</c:formatCode>
                <c:ptCount val="1"/>
                <c:pt idx="0">
                  <c:v>0</c:v>
                </c:pt>
              </c:numCache>
            </c:numRef>
          </c:val>
          <c:extLst>
            <c:ext xmlns:c16="http://schemas.microsoft.com/office/drawing/2014/chart" uri="{C3380CC4-5D6E-409C-BE32-E72D297353CC}">
              <c16:uniqueId val="{00000000-4C01-7B45-8B20-AD56A6375CEE}"/>
            </c:ext>
          </c:extLst>
        </c:ser>
        <c:ser>
          <c:idx val="1"/>
          <c:order val="1"/>
          <c:tx>
            <c:v>Expenses</c:v>
          </c:tx>
          <c:spPr>
            <a:solidFill>
              <a:schemeClr val="accent5"/>
            </a:solidFill>
            <a:ln>
              <a:noFill/>
            </a:ln>
            <a:effectLst/>
          </c:spPr>
          <c:invertIfNegative val="0"/>
          <c:cat>
            <c:strLit>
              <c:ptCount val="1"/>
              <c:pt idx="0">
                <c:v> </c:v>
              </c:pt>
            </c:strLit>
          </c:cat>
          <c:val>
            <c:numRef>
              <c:f>MARZO!$G$9</c:f>
              <c:numCache>
                <c:formatCode>"$"#,##0</c:formatCode>
                <c:ptCount val="1"/>
                <c:pt idx="0">
                  <c:v>0</c:v>
                </c:pt>
              </c:numCache>
            </c:numRef>
          </c:val>
          <c:extLst>
            <c:ext xmlns:c16="http://schemas.microsoft.com/office/drawing/2014/chart" uri="{C3380CC4-5D6E-409C-BE32-E72D297353CC}">
              <c16:uniqueId val="{00000001-4C01-7B45-8B20-AD56A6375CEE}"/>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ABRIL!$G$6</c:f>
              <c:numCache>
                <c:formatCode>"$"#,##0</c:formatCode>
                <c:ptCount val="1"/>
                <c:pt idx="0">
                  <c:v>0</c:v>
                </c:pt>
              </c:numCache>
            </c:numRef>
          </c:val>
          <c:extLst>
            <c:ext xmlns:c16="http://schemas.microsoft.com/office/drawing/2014/chart" uri="{C3380CC4-5D6E-409C-BE32-E72D297353CC}">
              <c16:uniqueId val="{00000000-AC9F-284D-8584-BDCD58363336}"/>
            </c:ext>
          </c:extLst>
        </c:ser>
        <c:ser>
          <c:idx val="1"/>
          <c:order val="1"/>
          <c:tx>
            <c:v>Expenses</c:v>
          </c:tx>
          <c:spPr>
            <a:solidFill>
              <a:schemeClr val="accent3"/>
            </a:solidFill>
            <a:ln>
              <a:noFill/>
            </a:ln>
            <a:effectLst/>
          </c:spPr>
          <c:invertIfNegative val="0"/>
          <c:cat>
            <c:strLit>
              <c:ptCount val="1"/>
              <c:pt idx="0">
                <c:v> </c:v>
              </c:pt>
            </c:strLit>
          </c:cat>
          <c:val>
            <c:numRef>
              <c:f>ABRIL!$G$9</c:f>
              <c:numCache>
                <c:formatCode>"$"#,##0</c:formatCode>
                <c:ptCount val="1"/>
                <c:pt idx="0">
                  <c:v>0</c:v>
                </c:pt>
              </c:numCache>
            </c:numRef>
          </c:val>
          <c:extLst>
            <c:ext xmlns:c16="http://schemas.microsoft.com/office/drawing/2014/chart" uri="{C3380CC4-5D6E-409C-BE32-E72D297353CC}">
              <c16:uniqueId val="{00000001-AC9F-284D-8584-BDCD58363336}"/>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MAYO!$G$6</c:f>
              <c:numCache>
                <c:formatCode>"$"#,##0</c:formatCode>
                <c:ptCount val="1"/>
                <c:pt idx="0">
                  <c:v>0</c:v>
                </c:pt>
              </c:numCache>
            </c:numRef>
          </c:val>
          <c:extLst>
            <c:ext xmlns:c16="http://schemas.microsoft.com/office/drawing/2014/chart" uri="{C3380CC4-5D6E-409C-BE32-E72D297353CC}">
              <c16:uniqueId val="{00000000-9BA1-A84A-B906-8452812D9446}"/>
            </c:ext>
          </c:extLst>
        </c:ser>
        <c:ser>
          <c:idx val="1"/>
          <c:order val="1"/>
          <c:tx>
            <c:v>Expenses</c:v>
          </c:tx>
          <c:spPr>
            <a:solidFill>
              <a:schemeClr val="accent5"/>
            </a:solidFill>
            <a:ln>
              <a:noFill/>
            </a:ln>
            <a:effectLst/>
          </c:spPr>
          <c:invertIfNegative val="0"/>
          <c:cat>
            <c:strLit>
              <c:ptCount val="1"/>
              <c:pt idx="0">
                <c:v> </c:v>
              </c:pt>
            </c:strLit>
          </c:cat>
          <c:val>
            <c:numRef>
              <c:f>MAYO!$G$9</c:f>
              <c:numCache>
                <c:formatCode>"$"#,##0</c:formatCode>
                <c:ptCount val="1"/>
                <c:pt idx="0">
                  <c:v>0</c:v>
                </c:pt>
              </c:numCache>
            </c:numRef>
          </c:val>
          <c:extLst>
            <c:ext xmlns:c16="http://schemas.microsoft.com/office/drawing/2014/chart" uri="{C3380CC4-5D6E-409C-BE32-E72D297353CC}">
              <c16:uniqueId val="{00000001-9BA1-A84A-B906-8452812D9446}"/>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JUNIO!$G$6</c:f>
              <c:numCache>
                <c:formatCode>"$"#,##0</c:formatCode>
                <c:ptCount val="1"/>
                <c:pt idx="0">
                  <c:v>0</c:v>
                </c:pt>
              </c:numCache>
            </c:numRef>
          </c:val>
          <c:extLst>
            <c:ext xmlns:c16="http://schemas.microsoft.com/office/drawing/2014/chart" uri="{C3380CC4-5D6E-409C-BE32-E72D297353CC}">
              <c16:uniqueId val="{00000000-FEE1-B347-8FE5-B301EF26C964}"/>
            </c:ext>
          </c:extLst>
        </c:ser>
        <c:ser>
          <c:idx val="1"/>
          <c:order val="1"/>
          <c:tx>
            <c:v>Expenses</c:v>
          </c:tx>
          <c:spPr>
            <a:solidFill>
              <a:schemeClr val="accent3"/>
            </a:solidFill>
            <a:ln>
              <a:noFill/>
            </a:ln>
            <a:effectLst/>
          </c:spPr>
          <c:invertIfNegative val="0"/>
          <c:cat>
            <c:strLit>
              <c:ptCount val="1"/>
              <c:pt idx="0">
                <c:v> </c:v>
              </c:pt>
            </c:strLit>
          </c:cat>
          <c:val>
            <c:numRef>
              <c:f>JUNIO!$G$9</c:f>
              <c:numCache>
                <c:formatCode>"$"#,##0</c:formatCode>
                <c:ptCount val="1"/>
                <c:pt idx="0">
                  <c:v>0</c:v>
                </c:pt>
              </c:numCache>
            </c:numRef>
          </c:val>
          <c:extLst>
            <c:ext xmlns:c16="http://schemas.microsoft.com/office/drawing/2014/chart" uri="{C3380CC4-5D6E-409C-BE32-E72D297353CC}">
              <c16:uniqueId val="{00000001-FEE1-B347-8FE5-B301EF26C964}"/>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6"/>
            </a:solidFill>
            <a:ln>
              <a:noFill/>
            </a:ln>
            <a:effectLst/>
          </c:spPr>
          <c:invertIfNegative val="0"/>
          <c:cat>
            <c:strLit>
              <c:ptCount val="1"/>
              <c:pt idx="0">
                <c:v> </c:v>
              </c:pt>
            </c:strLit>
          </c:cat>
          <c:val>
            <c:numRef>
              <c:f>JULIO!$G$6</c:f>
              <c:numCache>
                <c:formatCode>"$"#,##0</c:formatCode>
                <c:ptCount val="1"/>
                <c:pt idx="0">
                  <c:v>0</c:v>
                </c:pt>
              </c:numCache>
            </c:numRef>
          </c:val>
          <c:extLst>
            <c:ext xmlns:c16="http://schemas.microsoft.com/office/drawing/2014/chart" uri="{C3380CC4-5D6E-409C-BE32-E72D297353CC}">
              <c16:uniqueId val="{00000000-4494-1146-8C68-EB49528E8549}"/>
            </c:ext>
          </c:extLst>
        </c:ser>
        <c:ser>
          <c:idx val="1"/>
          <c:order val="1"/>
          <c:tx>
            <c:v>Expenses</c:v>
          </c:tx>
          <c:spPr>
            <a:solidFill>
              <a:schemeClr val="accent5"/>
            </a:solidFill>
            <a:ln>
              <a:noFill/>
            </a:ln>
            <a:effectLst/>
          </c:spPr>
          <c:invertIfNegative val="0"/>
          <c:cat>
            <c:strLit>
              <c:ptCount val="1"/>
              <c:pt idx="0">
                <c:v> </c:v>
              </c:pt>
            </c:strLit>
          </c:cat>
          <c:val>
            <c:numRef>
              <c:f>JULIO!$G$9</c:f>
              <c:numCache>
                <c:formatCode>"$"#,##0</c:formatCode>
                <c:ptCount val="1"/>
                <c:pt idx="0">
                  <c:v>0</c:v>
                </c:pt>
              </c:numCache>
            </c:numRef>
          </c:val>
          <c:extLst>
            <c:ext xmlns:c16="http://schemas.microsoft.com/office/drawing/2014/chart" uri="{C3380CC4-5D6E-409C-BE32-E72D297353CC}">
              <c16:uniqueId val="{00000001-4494-1146-8C68-EB49528E8549}"/>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AGOSTO!$G$6</c:f>
              <c:numCache>
                <c:formatCode>"$"#,##0</c:formatCode>
                <c:ptCount val="1"/>
                <c:pt idx="0">
                  <c:v>0</c:v>
                </c:pt>
              </c:numCache>
            </c:numRef>
          </c:val>
          <c:extLst>
            <c:ext xmlns:c16="http://schemas.microsoft.com/office/drawing/2014/chart" uri="{C3380CC4-5D6E-409C-BE32-E72D297353CC}">
              <c16:uniqueId val="{00000000-2348-6E4B-B210-87A56363160B}"/>
            </c:ext>
          </c:extLst>
        </c:ser>
        <c:ser>
          <c:idx val="1"/>
          <c:order val="1"/>
          <c:tx>
            <c:v>Expenses</c:v>
          </c:tx>
          <c:spPr>
            <a:solidFill>
              <a:schemeClr val="accent3"/>
            </a:solidFill>
            <a:ln>
              <a:noFill/>
            </a:ln>
            <a:effectLst/>
          </c:spPr>
          <c:invertIfNegative val="0"/>
          <c:cat>
            <c:strLit>
              <c:ptCount val="1"/>
              <c:pt idx="0">
                <c:v> </c:v>
              </c:pt>
            </c:strLit>
          </c:cat>
          <c:val>
            <c:numRef>
              <c:f>AGOSTO!$G$9</c:f>
              <c:numCache>
                <c:formatCode>"$"#,##0</c:formatCode>
                <c:ptCount val="1"/>
                <c:pt idx="0">
                  <c:v>0</c:v>
                </c:pt>
              </c:numCache>
            </c:numRef>
          </c:val>
          <c:extLst>
            <c:ext xmlns:c16="http://schemas.microsoft.com/office/drawing/2014/chart" uri="{C3380CC4-5D6E-409C-BE32-E72D297353CC}">
              <c16:uniqueId val="{00000001-2348-6E4B-B210-87A56363160B}"/>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4296208"/>
        <c:crosses val="autoZero"/>
        <c:auto val="1"/>
        <c:lblAlgn val="ctr"/>
        <c:lblOffset val="100"/>
        <c:noMultiLvlLbl val="0"/>
      </c:catAx>
      <c:valAx>
        <c:axId val="274296208"/>
        <c:scaling>
          <c:orientation val="minMax"/>
        </c:scaling>
        <c:delete val="0"/>
        <c:axPos val="l"/>
        <c:numFmt formatCode="&quot;$&quot;#,##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s-CO"/>
          </a:p>
        </c:txPr>
        <c:crossAx val="274295816"/>
        <c:crosses val="autoZero"/>
        <c:crossBetween val="between"/>
      </c:valAx>
      <c:spPr>
        <a:noFill/>
        <a:ln>
          <a:noFill/>
        </a:ln>
        <a:effectLst/>
      </c:spPr>
    </c:plotArea>
    <c:plotVisOnly val="1"/>
    <c:dispBlanksAs val="gap"/>
    <c:showDLblsOverMax val="0"/>
  </c:chart>
  <c:spPr>
    <a:solidFill>
      <a:schemeClr val="bg2">
        <a:lumMod val="9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uentate.com/" TargetMode="External"/></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hyperlink" Target="https://www.cuentate.com/" TargetMode="Externa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cuentate.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uentate.com/" TargetMode="Externa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9</xdr:col>
      <xdr:colOff>782320</xdr:colOff>
      <xdr:row>9</xdr:row>
      <xdr:rowOff>0</xdr:rowOff>
    </xdr:from>
    <xdr:ext cx="894080" cy="218073"/>
    <xdr:sp macro="" textlink="">
      <xdr:nvSpPr>
        <xdr:cNvPr id="4" name="TextBox 3">
          <a:extLst>
            <a:ext uri="{FF2B5EF4-FFF2-40B4-BE49-F238E27FC236}">
              <a16:creationId xmlns:a16="http://schemas.microsoft.com/office/drawing/2014/main" id="{95633508-4B41-6C45-9E7B-AB936BE6890D}"/>
            </a:ext>
          </a:extLst>
        </xdr:cNvPr>
        <xdr:cNvSpPr txBox="1"/>
      </xdr:nvSpPr>
      <xdr:spPr>
        <a:xfrm>
          <a:off x="9608820" y="4239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800"/>
        </a:p>
      </xdr:txBody>
    </xdr:sp>
    <xdr:clientData/>
  </xdr:oneCellAnchor>
  <xdr:oneCellAnchor>
    <xdr:from>
      <xdr:col>10</xdr:col>
      <xdr:colOff>375920</xdr:colOff>
      <xdr:row>9</xdr:row>
      <xdr:rowOff>0</xdr:rowOff>
    </xdr:from>
    <xdr:ext cx="894080" cy="218073"/>
    <xdr:sp macro="" textlink="">
      <xdr:nvSpPr>
        <xdr:cNvPr id="5" name="TextBox 4">
          <a:extLst>
            <a:ext uri="{FF2B5EF4-FFF2-40B4-BE49-F238E27FC236}">
              <a16:creationId xmlns:a16="http://schemas.microsoft.com/office/drawing/2014/main" id="{80E88704-9734-1B43-9E20-EF8FD5A855F0}"/>
            </a:ext>
          </a:extLst>
        </xdr:cNvPr>
        <xdr:cNvSpPr txBox="1"/>
      </xdr:nvSpPr>
      <xdr:spPr>
        <a:xfrm>
          <a:off x="10408920" y="4239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800"/>
        </a:p>
      </xdr:txBody>
    </xdr:sp>
    <xdr:clientData/>
  </xdr:oneCellAnchor>
  <xdr:twoCellAnchor editAs="oneCell">
    <xdr:from>
      <xdr:col>12</xdr:col>
      <xdr:colOff>457200</xdr:colOff>
      <xdr:row>1</xdr:row>
      <xdr:rowOff>12700</xdr:rowOff>
    </xdr:from>
    <xdr:to>
      <xdr:col>14</xdr:col>
      <xdr:colOff>990600</xdr:colOff>
      <xdr:row>1</xdr:row>
      <xdr:rowOff>831238</xdr:rowOff>
    </xdr:to>
    <xdr:pic>
      <xdr:nvPicPr>
        <xdr:cNvPr id="2" name="Imagen 1">
          <a:hlinkClick xmlns:r="http://schemas.openxmlformats.org/officeDocument/2006/relationships" r:id="rId1"/>
          <a:extLst>
            <a:ext uri="{FF2B5EF4-FFF2-40B4-BE49-F238E27FC236}">
              <a16:creationId xmlns:a16="http://schemas.microsoft.com/office/drawing/2014/main" id="{98633E4F-B322-8E4B-8E37-573356AA6156}"/>
            </a:ext>
          </a:extLst>
        </xdr:cNvPr>
        <xdr:cNvPicPr>
          <a:picLocks noChangeAspect="1"/>
        </xdr:cNvPicPr>
      </xdr:nvPicPr>
      <xdr:blipFill>
        <a:blip xmlns:r="http://schemas.openxmlformats.org/officeDocument/2006/relationships" r:embed="rId2"/>
        <a:stretch>
          <a:fillRect/>
        </a:stretch>
      </xdr:blipFill>
      <xdr:spPr>
        <a:xfrm>
          <a:off x="12395200" y="76200"/>
          <a:ext cx="2540000" cy="8185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618540</xdr:colOff>
      <xdr:row>3</xdr:row>
      <xdr:rowOff>144556</xdr:rowOff>
    </xdr:from>
    <xdr:to>
      <xdr:col>4</xdr:col>
      <xdr:colOff>181265</xdr:colOff>
      <xdr:row>14</xdr:row>
      <xdr:rowOff>574964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C7CCFA17-F5F3-8142-B78F-4EE6F0B4A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134620</xdr:colOff>
      <xdr:row>14</xdr:row>
      <xdr:rowOff>73660</xdr:rowOff>
    </xdr:from>
    <xdr:ext cx="894080" cy="218073"/>
    <xdr:sp macro="" textlink="">
      <xdr:nvSpPr>
        <xdr:cNvPr id="4" name="TextBox 3">
          <a:extLst>
            <a:ext uri="{FF2B5EF4-FFF2-40B4-BE49-F238E27FC236}">
              <a16:creationId xmlns:a16="http://schemas.microsoft.com/office/drawing/2014/main" id="{9E6BC721-366B-0E45-8240-3E81A2143D14}"/>
            </a:ext>
          </a:extLst>
        </xdr:cNvPr>
        <xdr:cNvSpPr txBox="1"/>
      </xdr:nvSpPr>
      <xdr:spPr>
        <a:xfrm>
          <a:off x="1976120" y="43027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883920</xdr:colOff>
      <xdr:row>14</xdr:row>
      <xdr:rowOff>73660</xdr:rowOff>
    </xdr:from>
    <xdr:ext cx="894080" cy="218073"/>
    <xdr:sp macro="" textlink="">
      <xdr:nvSpPr>
        <xdr:cNvPr id="5" name="TextBox 4">
          <a:extLst>
            <a:ext uri="{FF2B5EF4-FFF2-40B4-BE49-F238E27FC236}">
              <a16:creationId xmlns:a16="http://schemas.microsoft.com/office/drawing/2014/main" id="{BF946F9C-F939-424D-895B-FFEDFE1D92CB}"/>
            </a:ext>
          </a:extLst>
        </xdr:cNvPr>
        <xdr:cNvSpPr txBox="1"/>
      </xdr:nvSpPr>
      <xdr:spPr>
        <a:xfrm>
          <a:off x="2725420" y="43027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9</xdr:col>
      <xdr:colOff>12700</xdr:colOff>
      <xdr:row>1</xdr:row>
      <xdr:rowOff>25400</xdr:rowOff>
    </xdr:from>
    <xdr:to>
      <xdr:col>11</xdr:col>
      <xdr:colOff>152400</xdr:colOff>
      <xdr:row>1</xdr:row>
      <xdr:rowOff>843938</xdr:rowOff>
    </xdr:to>
    <xdr:pic>
      <xdr:nvPicPr>
        <xdr:cNvPr id="2" name="Imagen 1">
          <a:hlinkClick xmlns:r="http://schemas.openxmlformats.org/officeDocument/2006/relationships" r:id="rId2"/>
          <a:extLst>
            <a:ext uri="{FF2B5EF4-FFF2-40B4-BE49-F238E27FC236}">
              <a16:creationId xmlns:a16="http://schemas.microsoft.com/office/drawing/2014/main" id="{2A498553-F25C-7445-AEC8-451CE2349A5D}"/>
            </a:ext>
          </a:extLst>
        </xdr:cNvPr>
        <xdr:cNvPicPr>
          <a:picLocks noChangeAspect="1"/>
        </xdr:cNvPicPr>
      </xdr:nvPicPr>
      <xdr:blipFill>
        <a:blip xmlns:r="http://schemas.openxmlformats.org/officeDocument/2006/relationships" r:embed="rId3"/>
        <a:stretch>
          <a:fillRect/>
        </a:stretch>
      </xdr:blipFill>
      <xdr:spPr>
        <a:xfrm>
          <a:off x="8839200" y="88900"/>
          <a:ext cx="2540000" cy="8185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910640</xdr:colOff>
      <xdr:row>3</xdr:row>
      <xdr:rowOff>131856</xdr:rowOff>
    </xdr:from>
    <xdr:to>
      <xdr:col>4</xdr:col>
      <xdr:colOff>473365</xdr:colOff>
      <xdr:row>14</xdr:row>
      <xdr:rowOff>562264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E5037F4F-33AF-F541-82E2-CF51F1007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388620</xdr:colOff>
      <xdr:row>14</xdr:row>
      <xdr:rowOff>35560</xdr:rowOff>
    </xdr:from>
    <xdr:ext cx="894080" cy="218073"/>
    <xdr:sp macro="" textlink="">
      <xdr:nvSpPr>
        <xdr:cNvPr id="4" name="TextBox 3">
          <a:extLst>
            <a:ext uri="{FF2B5EF4-FFF2-40B4-BE49-F238E27FC236}">
              <a16:creationId xmlns:a16="http://schemas.microsoft.com/office/drawing/2014/main" id="{72B3B1FB-0E04-3241-BA51-BF9A537C6B54}"/>
            </a:ext>
          </a:extLst>
        </xdr:cNvPr>
        <xdr:cNvSpPr txBox="1"/>
      </xdr:nvSpPr>
      <xdr:spPr>
        <a:xfrm>
          <a:off x="2230120" y="4264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1176020</xdr:colOff>
      <xdr:row>14</xdr:row>
      <xdr:rowOff>35560</xdr:rowOff>
    </xdr:from>
    <xdr:ext cx="894080" cy="218073"/>
    <xdr:sp macro="" textlink="">
      <xdr:nvSpPr>
        <xdr:cNvPr id="5" name="TextBox 4">
          <a:extLst>
            <a:ext uri="{FF2B5EF4-FFF2-40B4-BE49-F238E27FC236}">
              <a16:creationId xmlns:a16="http://schemas.microsoft.com/office/drawing/2014/main" id="{DCEADFB5-7C4E-EC4B-B14F-F99676C51251}"/>
            </a:ext>
          </a:extLst>
        </xdr:cNvPr>
        <xdr:cNvSpPr txBox="1"/>
      </xdr:nvSpPr>
      <xdr:spPr>
        <a:xfrm>
          <a:off x="3017520" y="4264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9</xdr:col>
      <xdr:colOff>0</xdr:colOff>
      <xdr:row>1</xdr:row>
      <xdr:rowOff>0</xdr:rowOff>
    </xdr:from>
    <xdr:to>
      <xdr:col>11</xdr:col>
      <xdr:colOff>139700</xdr:colOff>
      <xdr:row>1</xdr:row>
      <xdr:rowOff>818538</xdr:rowOff>
    </xdr:to>
    <xdr:pic>
      <xdr:nvPicPr>
        <xdr:cNvPr id="2" name="Imagen 1">
          <a:hlinkClick xmlns:r="http://schemas.openxmlformats.org/officeDocument/2006/relationships" r:id="rId2"/>
          <a:extLst>
            <a:ext uri="{FF2B5EF4-FFF2-40B4-BE49-F238E27FC236}">
              <a16:creationId xmlns:a16="http://schemas.microsoft.com/office/drawing/2014/main" id="{3A60C289-57FC-3D46-896B-42FC71873655}"/>
            </a:ext>
          </a:extLst>
        </xdr:cNvPr>
        <xdr:cNvPicPr>
          <a:picLocks noChangeAspect="1"/>
        </xdr:cNvPicPr>
      </xdr:nvPicPr>
      <xdr:blipFill>
        <a:blip xmlns:r="http://schemas.openxmlformats.org/officeDocument/2006/relationships" r:embed="rId3"/>
        <a:stretch>
          <a:fillRect/>
        </a:stretch>
      </xdr:blipFill>
      <xdr:spPr>
        <a:xfrm>
          <a:off x="8826500" y="63500"/>
          <a:ext cx="2540000" cy="81853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948740</xdr:colOff>
      <xdr:row>3</xdr:row>
      <xdr:rowOff>169956</xdr:rowOff>
    </xdr:from>
    <xdr:to>
      <xdr:col>4</xdr:col>
      <xdr:colOff>511465</xdr:colOff>
      <xdr:row>15</xdr:row>
      <xdr:rowOff>16164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D90890F7-1AE8-464B-A0B2-483FD1005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388620</xdr:colOff>
      <xdr:row>14</xdr:row>
      <xdr:rowOff>48260</xdr:rowOff>
    </xdr:from>
    <xdr:ext cx="894080" cy="218073"/>
    <xdr:sp macro="" textlink="">
      <xdr:nvSpPr>
        <xdr:cNvPr id="4" name="TextBox 3">
          <a:extLst>
            <a:ext uri="{FF2B5EF4-FFF2-40B4-BE49-F238E27FC236}">
              <a16:creationId xmlns:a16="http://schemas.microsoft.com/office/drawing/2014/main" id="{04E23EA7-9892-5F49-8E02-1D485B7CF1E1}"/>
            </a:ext>
          </a:extLst>
        </xdr:cNvPr>
        <xdr:cNvSpPr txBox="1"/>
      </xdr:nvSpPr>
      <xdr:spPr>
        <a:xfrm>
          <a:off x="2230120" y="42773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1188720</xdr:colOff>
      <xdr:row>14</xdr:row>
      <xdr:rowOff>86360</xdr:rowOff>
    </xdr:from>
    <xdr:ext cx="894080" cy="218073"/>
    <xdr:sp macro="" textlink="">
      <xdr:nvSpPr>
        <xdr:cNvPr id="5" name="TextBox 4">
          <a:extLst>
            <a:ext uri="{FF2B5EF4-FFF2-40B4-BE49-F238E27FC236}">
              <a16:creationId xmlns:a16="http://schemas.microsoft.com/office/drawing/2014/main" id="{07066975-A933-6744-870D-6F6657FD213A}"/>
            </a:ext>
          </a:extLst>
        </xdr:cNvPr>
        <xdr:cNvSpPr txBox="1"/>
      </xdr:nvSpPr>
      <xdr:spPr>
        <a:xfrm>
          <a:off x="3030220" y="43154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8</xdr:col>
      <xdr:colOff>330200</xdr:colOff>
      <xdr:row>1</xdr:row>
      <xdr:rowOff>63500</xdr:rowOff>
    </xdr:from>
    <xdr:to>
      <xdr:col>10</xdr:col>
      <xdr:colOff>1168400</xdr:colOff>
      <xdr:row>1</xdr:row>
      <xdr:rowOff>882038</xdr:rowOff>
    </xdr:to>
    <xdr:pic>
      <xdr:nvPicPr>
        <xdr:cNvPr id="2" name="Imagen 1">
          <a:hlinkClick xmlns:r="http://schemas.openxmlformats.org/officeDocument/2006/relationships" r:id="rId2"/>
          <a:extLst>
            <a:ext uri="{FF2B5EF4-FFF2-40B4-BE49-F238E27FC236}">
              <a16:creationId xmlns:a16="http://schemas.microsoft.com/office/drawing/2014/main" id="{CC711AE3-7F31-1649-BEE3-2279604920F2}"/>
            </a:ext>
          </a:extLst>
        </xdr:cNvPr>
        <xdr:cNvPicPr>
          <a:picLocks noChangeAspect="1"/>
        </xdr:cNvPicPr>
      </xdr:nvPicPr>
      <xdr:blipFill>
        <a:blip xmlns:r="http://schemas.openxmlformats.org/officeDocument/2006/relationships" r:embed="rId3"/>
        <a:stretch>
          <a:fillRect/>
        </a:stretch>
      </xdr:blipFill>
      <xdr:spPr>
        <a:xfrm>
          <a:off x="8661400" y="127000"/>
          <a:ext cx="2540000" cy="81853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477521</xdr:colOff>
      <xdr:row>1</xdr:row>
      <xdr:rowOff>345440</xdr:rowOff>
    </xdr:from>
    <xdr:to>
      <xdr:col>5</xdr:col>
      <xdr:colOff>111760</xdr:colOff>
      <xdr:row>14</xdr:row>
      <xdr:rowOff>162559</xdr:rowOff>
    </xdr:to>
    <xdr:graphicFrame macro="">
      <xdr:nvGraphicFramePr>
        <xdr:cNvPr id="2" name="chtIncomePct" descr="Donut chart showing percentage of income." title="Percentage of income chart">
          <a:extLst>
            <a:ext uri="{FF2B5EF4-FFF2-40B4-BE49-F238E27FC236}">
              <a16:creationId xmlns:a16="http://schemas.microsoft.com/office/drawing/2014/main" id="{B2725574-BB02-5247-85DE-26510C00B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872540</xdr:colOff>
      <xdr:row>3</xdr:row>
      <xdr:rowOff>119156</xdr:rowOff>
    </xdr:from>
    <xdr:to>
      <xdr:col>4</xdr:col>
      <xdr:colOff>435265</xdr:colOff>
      <xdr:row>14</xdr:row>
      <xdr:rowOff>549564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574BF0A2-061E-8A4F-A8C8-DF7F1ECD6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287020</xdr:colOff>
      <xdr:row>14</xdr:row>
      <xdr:rowOff>48260</xdr:rowOff>
    </xdr:from>
    <xdr:ext cx="894080" cy="218073"/>
    <xdr:sp macro="" textlink="">
      <xdr:nvSpPr>
        <xdr:cNvPr id="4" name="TextBox 3">
          <a:extLst>
            <a:ext uri="{FF2B5EF4-FFF2-40B4-BE49-F238E27FC236}">
              <a16:creationId xmlns:a16="http://schemas.microsoft.com/office/drawing/2014/main" id="{409D456B-DA4C-A349-B422-1CFA89A318E0}"/>
            </a:ext>
          </a:extLst>
        </xdr:cNvPr>
        <xdr:cNvSpPr txBox="1"/>
      </xdr:nvSpPr>
      <xdr:spPr>
        <a:xfrm>
          <a:off x="2128520" y="42773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1137920</xdr:colOff>
      <xdr:row>14</xdr:row>
      <xdr:rowOff>48260</xdr:rowOff>
    </xdr:from>
    <xdr:ext cx="894080" cy="218073"/>
    <xdr:sp macro="" textlink="">
      <xdr:nvSpPr>
        <xdr:cNvPr id="5" name="TextBox 4">
          <a:extLst>
            <a:ext uri="{FF2B5EF4-FFF2-40B4-BE49-F238E27FC236}">
              <a16:creationId xmlns:a16="http://schemas.microsoft.com/office/drawing/2014/main" id="{2B275263-C51C-6F41-9F06-C08DABC5D95F}"/>
            </a:ext>
          </a:extLst>
        </xdr:cNvPr>
        <xdr:cNvSpPr txBox="1"/>
      </xdr:nvSpPr>
      <xdr:spPr>
        <a:xfrm>
          <a:off x="2979420" y="42773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9</xdr:col>
      <xdr:colOff>0</xdr:colOff>
      <xdr:row>1</xdr:row>
      <xdr:rowOff>0</xdr:rowOff>
    </xdr:from>
    <xdr:to>
      <xdr:col>11</xdr:col>
      <xdr:colOff>139700</xdr:colOff>
      <xdr:row>1</xdr:row>
      <xdr:rowOff>818538</xdr:rowOff>
    </xdr:to>
    <xdr:pic>
      <xdr:nvPicPr>
        <xdr:cNvPr id="7" name="Imagen 6">
          <a:hlinkClick xmlns:r="http://schemas.openxmlformats.org/officeDocument/2006/relationships" r:id="rId3"/>
          <a:extLst>
            <a:ext uri="{FF2B5EF4-FFF2-40B4-BE49-F238E27FC236}">
              <a16:creationId xmlns:a16="http://schemas.microsoft.com/office/drawing/2014/main" id="{7CFC0D44-DE4A-1646-B09A-FBD1F05ABB5E}"/>
            </a:ext>
          </a:extLst>
        </xdr:cNvPr>
        <xdr:cNvPicPr>
          <a:picLocks noChangeAspect="1"/>
        </xdr:cNvPicPr>
      </xdr:nvPicPr>
      <xdr:blipFill>
        <a:blip xmlns:r="http://schemas.openxmlformats.org/officeDocument/2006/relationships" r:embed="rId4"/>
        <a:stretch>
          <a:fillRect/>
        </a:stretch>
      </xdr:blipFill>
      <xdr:spPr>
        <a:xfrm>
          <a:off x="8826500" y="63500"/>
          <a:ext cx="2540000" cy="8185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477521</xdr:colOff>
      <xdr:row>1</xdr:row>
      <xdr:rowOff>345440</xdr:rowOff>
    </xdr:from>
    <xdr:to>
      <xdr:col>5</xdr:col>
      <xdr:colOff>111760</xdr:colOff>
      <xdr:row>14</xdr:row>
      <xdr:rowOff>162559</xdr:rowOff>
    </xdr:to>
    <xdr:graphicFrame macro="">
      <xdr:nvGraphicFramePr>
        <xdr:cNvPr id="4" name="chtIncomePct" descr="Donut chart showing percentage of income." title="Percentage of income chart">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872540</xdr:colOff>
      <xdr:row>5</xdr:row>
      <xdr:rowOff>30256</xdr:rowOff>
    </xdr:from>
    <xdr:to>
      <xdr:col>4</xdr:col>
      <xdr:colOff>435265</xdr:colOff>
      <xdr:row>15</xdr:row>
      <xdr:rowOff>143164</xdr:rowOff>
    </xdr:to>
    <xdr:graphicFrame macro="">
      <xdr:nvGraphicFramePr>
        <xdr:cNvPr id="2" name="chtIncomeExpenses" descr="Column bar chart showing income and expenses." title="Income vs. Expenses">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312420</xdr:colOff>
      <xdr:row>14</xdr:row>
      <xdr:rowOff>251460</xdr:rowOff>
    </xdr:from>
    <xdr:ext cx="894080" cy="218073"/>
    <xdr:sp macro="" textlink="">
      <xdr:nvSpPr>
        <xdr:cNvPr id="8" name="TextBox 7">
          <a:extLst>
            <a:ext uri="{FF2B5EF4-FFF2-40B4-BE49-F238E27FC236}">
              <a16:creationId xmlns:a16="http://schemas.microsoft.com/office/drawing/2014/main" id="{E8862390-EA88-8A17-36FE-EBD3AEB85F44}"/>
            </a:ext>
          </a:extLst>
        </xdr:cNvPr>
        <xdr:cNvSpPr txBox="1"/>
      </xdr:nvSpPr>
      <xdr:spPr>
        <a:xfrm>
          <a:off x="2153920" y="44805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3</xdr:col>
      <xdr:colOff>71120</xdr:colOff>
      <xdr:row>14</xdr:row>
      <xdr:rowOff>264160</xdr:rowOff>
    </xdr:from>
    <xdr:ext cx="894080" cy="218073"/>
    <xdr:sp macro="" textlink="">
      <xdr:nvSpPr>
        <xdr:cNvPr id="9" name="TextBox 8">
          <a:extLst>
            <a:ext uri="{FF2B5EF4-FFF2-40B4-BE49-F238E27FC236}">
              <a16:creationId xmlns:a16="http://schemas.microsoft.com/office/drawing/2014/main" id="{15BF7426-E467-524F-AEAA-75BFF6036E66}"/>
            </a:ext>
          </a:extLst>
        </xdr:cNvPr>
        <xdr:cNvSpPr txBox="1"/>
      </xdr:nvSpPr>
      <xdr:spPr>
        <a:xfrm>
          <a:off x="3106420" y="4493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10</xdr:col>
      <xdr:colOff>88900</xdr:colOff>
      <xdr:row>1</xdr:row>
      <xdr:rowOff>45062</xdr:rowOff>
    </xdr:from>
    <xdr:to>
      <xdr:col>13</xdr:col>
      <xdr:colOff>393700</xdr:colOff>
      <xdr:row>1</xdr:row>
      <xdr:rowOff>863600</xdr:rowOff>
    </xdr:to>
    <xdr:pic>
      <xdr:nvPicPr>
        <xdr:cNvPr id="3" name="Imagen 2">
          <a:hlinkClick xmlns:r="http://schemas.openxmlformats.org/officeDocument/2006/relationships" r:id="rId3"/>
          <a:extLst>
            <a:ext uri="{FF2B5EF4-FFF2-40B4-BE49-F238E27FC236}">
              <a16:creationId xmlns:a16="http://schemas.microsoft.com/office/drawing/2014/main" id="{EF31545C-E4A1-4E0E-B275-E30CAB1F62C7}"/>
            </a:ext>
          </a:extLst>
        </xdr:cNvPr>
        <xdr:cNvPicPr>
          <a:picLocks noChangeAspect="1"/>
        </xdr:cNvPicPr>
      </xdr:nvPicPr>
      <xdr:blipFill>
        <a:blip xmlns:r="http://schemas.openxmlformats.org/officeDocument/2006/relationships" r:embed="rId4"/>
        <a:stretch>
          <a:fillRect/>
        </a:stretch>
      </xdr:blipFill>
      <xdr:spPr>
        <a:xfrm>
          <a:off x="10121900" y="108562"/>
          <a:ext cx="2540000" cy="8185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593140</xdr:colOff>
      <xdr:row>3</xdr:row>
      <xdr:rowOff>169956</xdr:rowOff>
    </xdr:from>
    <xdr:to>
      <xdr:col>4</xdr:col>
      <xdr:colOff>155865</xdr:colOff>
      <xdr:row>15</xdr:row>
      <xdr:rowOff>16164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43C495D2-F0FC-654F-B1D6-2043541F9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1455420</xdr:colOff>
      <xdr:row>14</xdr:row>
      <xdr:rowOff>73660</xdr:rowOff>
    </xdr:from>
    <xdr:ext cx="894080" cy="218073"/>
    <xdr:sp macro="" textlink="">
      <xdr:nvSpPr>
        <xdr:cNvPr id="4" name="TextBox 3">
          <a:extLst>
            <a:ext uri="{FF2B5EF4-FFF2-40B4-BE49-F238E27FC236}">
              <a16:creationId xmlns:a16="http://schemas.microsoft.com/office/drawing/2014/main" id="{42A6EC42-5639-1B43-B3E3-A05D9F0EE882}"/>
            </a:ext>
          </a:extLst>
        </xdr:cNvPr>
        <xdr:cNvSpPr txBox="1"/>
      </xdr:nvSpPr>
      <xdr:spPr>
        <a:xfrm>
          <a:off x="1798320" y="44678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769620</xdr:colOff>
      <xdr:row>14</xdr:row>
      <xdr:rowOff>111760</xdr:rowOff>
    </xdr:from>
    <xdr:ext cx="894080" cy="218073"/>
    <xdr:sp macro="" textlink="">
      <xdr:nvSpPr>
        <xdr:cNvPr id="5" name="TextBox 4">
          <a:extLst>
            <a:ext uri="{FF2B5EF4-FFF2-40B4-BE49-F238E27FC236}">
              <a16:creationId xmlns:a16="http://schemas.microsoft.com/office/drawing/2014/main" id="{E520EA5E-44A0-5543-A82A-CA44566EBFDC}"/>
            </a:ext>
          </a:extLst>
        </xdr:cNvPr>
        <xdr:cNvSpPr txBox="1"/>
      </xdr:nvSpPr>
      <xdr:spPr>
        <a:xfrm>
          <a:off x="2611120" y="45059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10</xdr:col>
      <xdr:colOff>0</xdr:colOff>
      <xdr:row>1</xdr:row>
      <xdr:rowOff>0</xdr:rowOff>
    </xdr:from>
    <xdr:to>
      <xdr:col>13</xdr:col>
      <xdr:colOff>304800</xdr:colOff>
      <xdr:row>1</xdr:row>
      <xdr:rowOff>818538</xdr:rowOff>
    </xdr:to>
    <xdr:pic>
      <xdr:nvPicPr>
        <xdr:cNvPr id="2" name="Imagen 1">
          <a:hlinkClick xmlns:r="http://schemas.openxmlformats.org/officeDocument/2006/relationships" r:id="rId2"/>
          <a:extLst>
            <a:ext uri="{FF2B5EF4-FFF2-40B4-BE49-F238E27FC236}">
              <a16:creationId xmlns:a16="http://schemas.microsoft.com/office/drawing/2014/main" id="{D2F28F77-97CC-AF40-8D31-10B66BA41C24}"/>
            </a:ext>
          </a:extLst>
        </xdr:cNvPr>
        <xdr:cNvPicPr>
          <a:picLocks noChangeAspect="1"/>
        </xdr:cNvPicPr>
      </xdr:nvPicPr>
      <xdr:blipFill>
        <a:blip xmlns:r="http://schemas.openxmlformats.org/officeDocument/2006/relationships" r:embed="rId3"/>
        <a:stretch>
          <a:fillRect/>
        </a:stretch>
      </xdr:blipFill>
      <xdr:spPr>
        <a:xfrm>
          <a:off x="10033000" y="63500"/>
          <a:ext cx="2540000" cy="8185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796340</xdr:colOff>
      <xdr:row>3</xdr:row>
      <xdr:rowOff>182656</xdr:rowOff>
    </xdr:from>
    <xdr:to>
      <xdr:col>4</xdr:col>
      <xdr:colOff>359065</xdr:colOff>
      <xdr:row>15</xdr:row>
      <xdr:rowOff>28864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0AB3738D-47F1-514B-A7A8-3E5809EEE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223520</xdr:colOff>
      <xdr:row>14</xdr:row>
      <xdr:rowOff>99060</xdr:rowOff>
    </xdr:from>
    <xdr:ext cx="894080" cy="218073"/>
    <xdr:sp macro="" textlink="">
      <xdr:nvSpPr>
        <xdr:cNvPr id="4" name="TextBox 3">
          <a:extLst>
            <a:ext uri="{FF2B5EF4-FFF2-40B4-BE49-F238E27FC236}">
              <a16:creationId xmlns:a16="http://schemas.microsoft.com/office/drawing/2014/main" id="{86B66872-F26B-1E43-8BC0-A8E1A8F36DF8}"/>
            </a:ext>
          </a:extLst>
        </xdr:cNvPr>
        <xdr:cNvSpPr txBox="1"/>
      </xdr:nvSpPr>
      <xdr:spPr>
        <a:xfrm>
          <a:off x="2065020" y="43281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1036320</xdr:colOff>
      <xdr:row>14</xdr:row>
      <xdr:rowOff>111760</xdr:rowOff>
    </xdr:from>
    <xdr:ext cx="894080" cy="218073"/>
    <xdr:sp macro="" textlink="">
      <xdr:nvSpPr>
        <xdr:cNvPr id="5" name="TextBox 4">
          <a:extLst>
            <a:ext uri="{FF2B5EF4-FFF2-40B4-BE49-F238E27FC236}">
              <a16:creationId xmlns:a16="http://schemas.microsoft.com/office/drawing/2014/main" id="{9D860C42-AA62-014C-B60D-66AEB6714CA0}"/>
            </a:ext>
          </a:extLst>
        </xdr:cNvPr>
        <xdr:cNvSpPr txBox="1"/>
      </xdr:nvSpPr>
      <xdr:spPr>
        <a:xfrm>
          <a:off x="2877820" y="43408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10</xdr:col>
      <xdr:colOff>0</xdr:colOff>
      <xdr:row>1</xdr:row>
      <xdr:rowOff>38100</xdr:rowOff>
    </xdr:from>
    <xdr:to>
      <xdr:col>13</xdr:col>
      <xdr:colOff>304800</xdr:colOff>
      <xdr:row>1</xdr:row>
      <xdr:rowOff>856638</xdr:rowOff>
    </xdr:to>
    <xdr:pic>
      <xdr:nvPicPr>
        <xdr:cNvPr id="7" name="Imagen 6">
          <a:hlinkClick xmlns:r="http://schemas.openxmlformats.org/officeDocument/2006/relationships" r:id="rId2"/>
          <a:extLst>
            <a:ext uri="{FF2B5EF4-FFF2-40B4-BE49-F238E27FC236}">
              <a16:creationId xmlns:a16="http://schemas.microsoft.com/office/drawing/2014/main" id="{6D620859-7816-8945-A432-0BFD037A4EEC}"/>
            </a:ext>
          </a:extLst>
        </xdr:cNvPr>
        <xdr:cNvPicPr>
          <a:picLocks noChangeAspect="1"/>
        </xdr:cNvPicPr>
      </xdr:nvPicPr>
      <xdr:blipFill>
        <a:blip xmlns:r="http://schemas.openxmlformats.org/officeDocument/2006/relationships" r:embed="rId3"/>
        <a:stretch>
          <a:fillRect/>
        </a:stretch>
      </xdr:blipFill>
      <xdr:spPr>
        <a:xfrm>
          <a:off x="10033000" y="101600"/>
          <a:ext cx="2540000" cy="8185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682040</xdr:colOff>
      <xdr:row>3</xdr:row>
      <xdr:rowOff>119156</xdr:rowOff>
    </xdr:from>
    <xdr:to>
      <xdr:col>4</xdr:col>
      <xdr:colOff>244765</xdr:colOff>
      <xdr:row>14</xdr:row>
      <xdr:rowOff>549564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B6BA2882-A65F-C942-85FD-E0497E7A1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147320</xdr:colOff>
      <xdr:row>14</xdr:row>
      <xdr:rowOff>35560</xdr:rowOff>
    </xdr:from>
    <xdr:ext cx="894080" cy="218073"/>
    <xdr:sp macro="" textlink="">
      <xdr:nvSpPr>
        <xdr:cNvPr id="4" name="TextBox 3">
          <a:extLst>
            <a:ext uri="{FF2B5EF4-FFF2-40B4-BE49-F238E27FC236}">
              <a16:creationId xmlns:a16="http://schemas.microsoft.com/office/drawing/2014/main" id="{54E19F36-2255-F648-A5BF-F31FCBE3F19F}"/>
            </a:ext>
          </a:extLst>
        </xdr:cNvPr>
        <xdr:cNvSpPr txBox="1"/>
      </xdr:nvSpPr>
      <xdr:spPr>
        <a:xfrm>
          <a:off x="1988820" y="4264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947420</xdr:colOff>
      <xdr:row>14</xdr:row>
      <xdr:rowOff>73660</xdr:rowOff>
    </xdr:from>
    <xdr:ext cx="894080" cy="218073"/>
    <xdr:sp macro="" textlink="">
      <xdr:nvSpPr>
        <xdr:cNvPr id="5" name="TextBox 4">
          <a:extLst>
            <a:ext uri="{FF2B5EF4-FFF2-40B4-BE49-F238E27FC236}">
              <a16:creationId xmlns:a16="http://schemas.microsoft.com/office/drawing/2014/main" id="{5A8E0119-C2ED-5F4E-AE72-CADA9845AE44}"/>
            </a:ext>
          </a:extLst>
        </xdr:cNvPr>
        <xdr:cNvSpPr txBox="1"/>
      </xdr:nvSpPr>
      <xdr:spPr>
        <a:xfrm>
          <a:off x="2788920" y="43027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9</xdr:col>
      <xdr:colOff>12700</xdr:colOff>
      <xdr:row>1</xdr:row>
      <xdr:rowOff>38100</xdr:rowOff>
    </xdr:from>
    <xdr:to>
      <xdr:col>11</xdr:col>
      <xdr:colOff>152400</xdr:colOff>
      <xdr:row>1</xdr:row>
      <xdr:rowOff>856638</xdr:rowOff>
    </xdr:to>
    <xdr:pic>
      <xdr:nvPicPr>
        <xdr:cNvPr id="2" name="Imagen 1">
          <a:hlinkClick xmlns:r="http://schemas.openxmlformats.org/officeDocument/2006/relationships" r:id="rId2"/>
          <a:extLst>
            <a:ext uri="{FF2B5EF4-FFF2-40B4-BE49-F238E27FC236}">
              <a16:creationId xmlns:a16="http://schemas.microsoft.com/office/drawing/2014/main" id="{924589DA-1624-3F4D-9641-8249D58FAD03}"/>
            </a:ext>
          </a:extLst>
        </xdr:cNvPr>
        <xdr:cNvPicPr>
          <a:picLocks noChangeAspect="1"/>
        </xdr:cNvPicPr>
      </xdr:nvPicPr>
      <xdr:blipFill>
        <a:blip xmlns:r="http://schemas.openxmlformats.org/officeDocument/2006/relationships" r:embed="rId3"/>
        <a:stretch>
          <a:fillRect/>
        </a:stretch>
      </xdr:blipFill>
      <xdr:spPr>
        <a:xfrm>
          <a:off x="8839200" y="101600"/>
          <a:ext cx="2540000" cy="8185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237540</xdr:colOff>
      <xdr:row>3</xdr:row>
      <xdr:rowOff>208056</xdr:rowOff>
    </xdr:from>
    <xdr:to>
      <xdr:col>3</xdr:col>
      <xdr:colOff>295565</xdr:colOff>
      <xdr:row>15</xdr:row>
      <xdr:rowOff>54264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50455C5C-0BE2-344E-B7DE-A53A05457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1176020</xdr:colOff>
      <xdr:row>14</xdr:row>
      <xdr:rowOff>137160</xdr:rowOff>
    </xdr:from>
    <xdr:ext cx="894080" cy="218073"/>
    <xdr:sp macro="" textlink="">
      <xdr:nvSpPr>
        <xdr:cNvPr id="4" name="TextBox 3">
          <a:extLst>
            <a:ext uri="{FF2B5EF4-FFF2-40B4-BE49-F238E27FC236}">
              <a16:creationId xmlns:a16="http://schemas.microsoft.com/office/drawing/2014/main" id="{23E3E4C9-4778-A440-9C65-D79A8D8B7BDE}"/>
            </a:ext>
          </a:extLst>
        </xdr:cNvPr>
        <xdr:cNvSpPr txBox="1"/>
      </xdr:nvSpPr>
      <xdr:spPr>
        <a:xfrm>
          <a:off x="1518920" y="4366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502920</xdr:colOff>
      <xdr:row>14</xdr:row>
      <xdr:rowOff>149860</xdr:rowOff>
    </xdr:from>
    <xdr:ext cx="894080" cy="218073"/>
    <xdr:sp macro="" textlink="">
      <xdr:nvSpPr>
        <xdr:cNvPr id="5" name="TextBox 4">
          <a:extLst>
            <a:ext uri="{FF2B5EF4-FFF2-40B4-BE49-F238E27FC236}">
              <a16:creationId xmlns:a16="http://schemas.microsoft.com/office/drawing/2014/main" id="{9EA0F0E9-B5C9-4A4C-BF8B-C8ABD77C127B}"/>
            </a:ext>
          </a:extLst>
        </xdr:cNvPr>
        <xdr:cNvSpPr txBox="1"/>
      </xdr:nvSpPr>
      <xdr:spPr>
        <a:xfrm>
          <a:off x="2344420" y="43789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8</xdr:col>
      <xdr:colOff>317500</xdr:colOff>
      <xdr:row>1</xdr:row>
      <xdr:rowOff>50800</xdr:rowOff>
    </xdr:from>
    <xdr:to>
      <xdr:col>10</xdr:col>
      <xdr:colOff>1155700</xdr:colOff>
      <xdr:row>1</xdr:row>
      <xdr:rowOff>869338</xdr:rowOff>
    </xdr:to>
    <xdr:pic>
      <xdr:nvPicPr>
        <xdr:cNvPr id="2" name="Imagen 1">
          <a:hlinkClick xmlns:r="http://schemas.openxmlformats.org/officeDocument/2006/relationships" r:id="rId2"/>
          <a:extLst>
            <a:ext uri="{FF2B5EF4-FFF2-40B4-BE49-F238E27FC236}">
              <a16:creationId xmlns:a16="http://schemas.microsoft.com/office/drawing/2014/main" id="{DCF71401-BB0C-BC4D-A875-7D6D99CC6E1C}"/>
            </a:ext>
          </a:extLst>
        </xdr:cNvPr>
        <xdr:cNvPicPr>
          <a:picLocks noChangeAspect="1"/>
        </xdr:cNvPicPr>
      </xdr:nvPicPr>
      <xdr:blipFill>
        <a:blip xmlns:r="http://schemas.openxmlformats.org/officeDocument/2006/relationships" r:embed="rId3"/>
        <a:stretch>
          <a:fillRect/>
        </a:stretch>
      </xdr:blipFill>
      <xdr:spPr>
        <a:xfrm>
          <a:off x="8648700" y="114300"/>
          <a:ext cx="2540000" cy="8185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669340</xdr:colOff>
      <xdr:row>3</xdr:row>
      <xdr:rowOff>68356</xdr:rowOff>
    </xdr:from>
    <xdr:to>
      <xdr:col>4</xdr:col>
      <xdr:colOff>232065</xdr:colOff>
      <xdr:row>14</xdr:row>
      <xdr:rowOff>498764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B667E124-951B-A545-8640-47545632CE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172720</xdr:colOff>
      <xdr:row>14</xdr:row>
      <xdr:rowOff>10160</xdr:rowOff>
    </xdr:from>
    <xdr:ext cx="894080" cy="218073"/>
    <xdr:sp macro="" textlink="">
      <xdr:nvSpPr>
        <xdr:cNvPr id="4" name="TextBox 3">
          <a:extLst>
            <a:ext uri="{FF2B5EF4-FFF2-40B4-BE49-F238E27FC236}">
              <a16:creationId xmlns:a16="http://schemas.microsoft.com/office/drawing/2014/main" id="{0AC399D6-43CE-B447-9D44-47EC0360D40B}"/>
            </a:ext>
          </a:extLst>
        </xdr:cNvPr>
        <xdr:cNvSpPr txBox="1"/>
      </xdr:nvSpPr>
      <xdr:spPr>
        <a:xfrm>
          <a:off x="2014220" y="42392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896620</xdr:colOff>
      <xdr:row>14</xdr:row>
      <xdr:rowOff>22860</xdr:rowOff>
    </xdr:from>
    <xdr:ext cx="894080" cy="218073"/>
    <xdr:sp macro="" textlink="">
      <xdr:nvSpPr>
        <xdr:cNvPr id="5" name="TextBox 4">
          <a:extLst>
            <a:ext uri="{FF2B5EF4-FFF2-40B4-BE49-F238E27FC236}">
              <a16:creationId xmlns:a16="http://schemas.microsoft.com/office/drawing/2014/main" id="{44412DC4-15BD-744E-8BCA-8E415D837C2B}"/>
            </a:ext>
          </a:extLst>
        </xdr:cNvPr>
        <xdr:cNvSpPr txBox="1"/>
      </xdr:nvSpPr>
      <xdr:spPr>
        <a:xfrm>
          <a:off x="2738120" y="42519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8</xdr:col>
      <xdr:colOff>368300</xdr:colOff>
      <xdr:row>1</xdr:row>
      <xdr:rowOff>12700</xdr:rowOff>
    </xdr:from>
    <xdr:to>
      <xdr:col>11</xdr:col>
      <xdr:colOff>12700</xdr:colOff>
      <xdr:row>1</xdr:row>
      <xdr:rowOff>831238</xdr:rowOff>
    </xdr:to>
    <xdr:pic>
      <xdr:nvPicPr>
        <xdr:cNvPr id="2" name="Imagen 1">
          <a:hlinkClick xmlns:r="http://schemas.openxmlformats.org/officeDocument/2006/relationships" r:id="rId2"/>
          <a:extLst>
            <a:ext uri="{FF2B5EF4-FFF2-40B4-BE49-F238E27FC236}">
              <a16:creationId xmlns:a16="http://schemas.microsoft.com/office/drawing/2014/main" id="{2C56BA74-5D63-BD47-9406-26E21633BE0D}"/>
            </a:ext>
          </a:extLst>
        </xdr:cNvPr>
        <xdr:cNvPicPr>
          <a:picLocks noChangeAspect="1"/>
        </xdr:cNvPicPr>
      </xdr:nvPicPr>
      <xdr:blipFill>
        <a:blip xmlns:r="http://schemas.openxmlformats.org/officeDocument/2006/relationships" r:embed="rId3"/>
        <a:stretch>
          <a:fillRect/>
        </a:stretch>
      </xdr:blipFill>
      <xdr:spPr>
        <a:xfrm>
          <a:off x="8699500" y="76200"/>
          <a:ext cx="2540000" cy="8185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389940</xdr:colOff>
      <xdr:row>3</xdr:row>
      <xdr:rowOff>195356</xdr:rowOff>
    </xdr:from>
    <xdr:to>
      <xdr:col>3</xdr:col>
      <xdr:colOff>447965</xdr:colOff>
      <xdr:row>15</xdr:row>
      <xdr:rowOff>41564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1775573B-0B2E-D849-AB77-90B8CDC105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1328420</xdr:colOff>
      <xdr:row>14</xdr:row>
      <xdr:rowOff>99060</xdr:rowOff>
    </xdr:from>
    <xdr:ext cx="894080" cy="218073"/>
    <xdr:sp macro="" textlink="">
      <xdr:nvSpPr>
        <xdr:cNvPr id="4" name="TextBox 3">
          <a:extLst>
            <a:ext uri="{FF2B5EF4-FFF2-40B4-BE49-F238E27FC236}">
              <a16:creationId xmlns:a16="http://schemas.microsoft.com/office/drawing/2014/main" id="{63CAD574-C5E7-6141-9D07-B2D25EE6A8CE}"/>
            </a:ext>
          </a:extLst>
        </xdr:cNvPr>
        <xdr:cNvSpPr txBox="1"/>
      </xdr:nvSpPr>
      <xdr:spPr>
        <a:xfrm>
          <a:off x="1671320" y="43281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604520</xdr:colOff>
      <xdr:row>14</xdr:row>
      <xdr:rowOff>111760</xdr:rowOff>
    </xdr:from>
    <xdr:ext cx="894080" cy="218073"/>
    <xdr:sp macro="" textlink="">
      <xdr:nvSpPr>
        <xdr:cNvPr id="5" name="TextBox 4">
          <a:extLst>
            <a:ext uri="{FF2B5EF4-FFF2-40B4-BE49-F238E27FC236}">
              <a16:creationId xmlns:a16="http://schemas.microsoft.com/office/drawing/2014/main" id="{5364B4CB-5893-DF41-9122-97AC72F3AB45}"/>
            </a:ext>
          </a:extLst>
        </xdr:cNvPr>
        <xdr:cNvSpPr txBox="1"/>
      </xdr:nvSpPr>
      <xdr:spPr>
        <a:xfrm>
          <a:off x="2446020" y="43408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8</xdr:col>
      <xdr:colOff>406400</xdr:colOff>
      <xdr:row>1</xdr:row>
      <xdr:rowOff>38100</xdr:rowOff>
    </xdr:from>
    <xdr:to>
      <xdr:col>11</xdr:col>
      <xdr:colOff>50800</xdr:colOff>
      <xdr:row>1</xdr:row>
      <xdr:rowOff>856638</xdr:rowOff>
    </xdr:to>
    <xdr:pic>
      <xdr:nvPicPr>
        <xdr:cNvPr id="2" name="Imagen 1">
          <a:hlinkClick xmlns:r="http://schemas.openxmlformats.org/officeDocument/2006/relationships" r:id="rId2"/>
          <a:extLst>
            <a:ext uri="{FF2B5EF4-FFF2-40B4-BE49-F238E27FC236}">
              <a16:creationId xmlns:a16="http://schemas.microsoft.com/office/drawing/2014/main" id="{E097CDEF-1428-274D-A0A4-A79408C3A283}"/>
            </a:ext>
          </a:extLst>
        </xdr:cNvPr>
        <xdr:cNvPicPr>
          <a:picLocks noChangeAspect="1"/>
        </xdr:cNvPicPr>
      </xdr:nvPicPr>
      <xdr:blipFill>
        <a:blip xmlns:r="http://schemas.openxmlformats.org/officeDocument/2006/relationships" r:embed="rId3"/>
        <a:stretch>
          <a:fillRect/>
        </a:stretch>
      </xdr:blipFill>
      <xdr:spPr>
        <a:xfrm>
          <a:off x="8737600" y="101600"/>
          <a:ext cx="2540000" cy="8185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694740</xdr:colOff>
      <xdr:row>4</xdr:row>
      <xdr:rowOff>30256</xdr:rowOff>
    </xdr:from>
    <xdr:to>
      <xdr:col>4</xdr:col>
      <xdr:colOff>257465</xdr:colOff>
      <xdr:row>15</xdr:row>
      <xdr:rowOff>105064</xdr:rowOff>
    </xdr:to>
    <xdr:graphicFrame macro="">
      <xdr:nvGraphicFramePr>
        <xdr:cNvPr id="3" name="chtIncomeExpenses" descr="Column bar chart showing income and expenses." title="Income vs. Expenses">
          <a:extLst>
            <a:ext uri="{FF2B5EF4-FFF2-40B4-BE49-F238E27FC236}">
              <a16:creationId xmlns:a16="http://schemas.microsoft.com/office/drawing/2014/main" id="{394D3210-1A7B-AE49-9B03-3E9BA11FC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147320</xdr:colOff>
      <xdr:row>14</xdr:row>
      <xdr:rowOff>162560</xdr:rowOff>
    </xdr:from>
    <xdr:ext cx="894080" cy="218073"/>
    <xdr:sp macro="" textlink="">
      <xdr:nvSpPr>
        <xdr:cNvPr id="4" name="TextBox 3">
          <a:extLst>
            <a:ext uri="{FF2B5EF4-FFF2-40B4-BE49-F238E27FC236}">
              <a16:creationId xmlns:a16="http://schemas.microsoft.com/office/drawing/2014/main" id="{9F5900A2-DCE0-5246-80DF-6DC2066FCE7E}"/>
            </a:ext>
          </a:extLst>
        </xdr:cNvPr>
        <xdr:cNvSpPr txBox="1"/>
      </xdr:nvSpPr>
      <xdr:spPr>
        <a:xfrm>
          <a:off x="1988820" y="4391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INGRESOS</a:t>
          </a:r>
        </a:p>
      </xdr:txBody>
    </xdr:sp>
    <xdr:clientData/>
  </xdr:oneCellAnchor>
  <xdr:oneCellAnchor>
    <xdr:from>
      <xdr:col>2</xdr:col>
      <xdr:colOff>985520</xdr:colOff>
      <xdr:row>14</xdr:row>
      <xdr:rowOff>162560</xdr:rowOff>
    </xdr:from>
    <xdr:ext cx="894080" cy="218073"/>
    <xdr:sp macro="" textlink="">
      <xdr:nvSpPr>
        <xdr:cNvPr id="5" name="TextBox 4">
          <a:extLst>
            <a:ext uri="{FF2B5EF4-FFF2-40B4-BE49-F238E27FC236}">
              <a16:creationId xmlns:a16="http://schemas.microsoft.com/office/drawing/2014/main" id="{4487E0F6-C456-2B44-BA82-6D0461F2B681}"/>
            </a:ext>
          </a:extLst>
        </xdr:cNvPr>
        <xdr:cNvSpPr txBox="1"/>
      </xdr:nvSpPr>
      <xdr:spPr>
        <a:xfrm>
          <a:off x="2827020" y="4391660"/>
          <a:ext cx="894080" cy="2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t>GASTOS</a:t>
          </a:r>
        </a:p>
      </xdr:txBody>
    </xdr:sp>
    <xdr:clientData/>
  </xdr:oneCellAnchor>
  <xdr:twoCellAnchor editAs="oneCell">
    <xdr:from>
      <xdr:col>8</xdr:col>
      <xdr:colOff>419100</xdr:colOff>
      <xdr:row>1</xdr:row>
      <xdr:rowOff>38100</xdr:rowOff>
    </xdr:from>
    <xdr:to>
      <xdr:col>11</xdr:col>
      <xdr:colOff>63500</xdr:colOff>
      <xdr:row>1</xdr:row>
      <xdr:rowOff>856638</xdr:rowOff>
    </xdr:to>
    <xdr:pic>
      <xdr:nvPicPr>
        <xdr:cNvPr id="2" name="Imagen 1">
          <a:hlinkClick xmlns:r="http://schemas.openxmlformats.org/officeDocument/2006/relationships" r:id="rId2"/>
          <a:extLst>
            <a:ext uri="{FF2B5EF4-FFF2-40B4-BE49-F238E27FC236}">
              <a16:creationId xmlns:a16="http://schemas.microsoft.com/office/drawing/2014/main" id="{7020F698-BE56-F54C-9604-8E37BCEABB32}"/>
            </a:ext>
          </a:extLst>
        </xdr:cNvPr>
        <xdr:cNvPicPr>
          <a:picLocks noChangeAspect="1"/>
        </xdr:cNvPicPr>
      </xdr:nvPicPr>
      <xdr:blipFill>
        <a:blip xmlns:r="http://schemas.openxmlformats.org/officeDocument/2006/relationships" r:embed="rId3"/>
        <a:stretch>
          <a:fillRect/>
        </a:stretch>
      </xdr:blipFill>
      <xdr:spPr>
        <a:xfrm>
          <a:off x="8750300" y="101600"/>
          <a:ext cx="2540000" cy="8185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thlyIncome" displayName="MonthlyIncome" ref="B17:C23" totalsRowCount="1" headerRowDxfId="17" dataDxfId="32" totalsRowDxfId="31" headerRowBorderDxfId="29" tableBorderDxfId="30" totalsRowBorderDxfId="28">
  <autoFilter ref="B17:C22" xr:uid="{00000000-0009-0000-0100-000001000000}"/>
  <tableColumns count="2">
    <tableColumn id="1" xr3:uid="{00000000-0010-0000-0000-000001000000}" name="DESCRIPCIÓN" totalsRowLabel="TOTAL" dataDxfId="285" totalsRowDxfId="284"/>
    <tableColumn id="2" xr3:uid="{00000000-0010-0000-0000-000002000000}" name="VALOR" totalsRowFunction="sum" dataDxfId="283" totalsRowDxfId="282" dataCellStyle="Moneda [0]" totalsRowCellStyle="Moneda [0]"/>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3A0E730-6FC7-BB4A-9516-3A5507B94E58}" name="MonthlyIncome535" displayName="MonthlyIncome535" ref="B17:C22" totalsRowShown="0" headerRowDxfId="230" dataDxfId="228" headerRowBorderDxfId="229" tableBorderDxfId="227" totalsRowBorderDxfId="226">
  <autoFilter ref="B17:C22" xr:uid="{00000000-0009-0000-0100-000001000000}"/>
  <tableColumns count="2">
    <tableColumn id="1" xr3:uid="{D84FA7C7-59FA-F044-985B-7F8669ECA624}" name="DESCRIPCIÓN" dataDxfId="225"/>
    <tableColumn id="2" xr3:uid="{9C45638E-D962-5F42-AB88-C85E88B624D3}" name="VALOR" dataDxfId="224"/>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F12AD3F4-C81C-A347-A0E2-47B68DEAB6E0}" name="MonthlyExpenses636" displayName="MonthlyExpenses636" ref="F17:H31" totalsRowShown="0" headerRowDxfId="223" dataDxfId="221" headerRowBorderDxfId="222" tableBorderDxfId="220" totalsRowBorderDxfId="219">
  <autoFilter ref="F17:H31" xr:uid="{00000000-0009-0000-0100-000002000000}"/>
  <tableColumns count="3">
    <tableColumn id="1" xr3:uid="{FFBA6097-44B6-DF4C-831D-AAE1F1958B6B}" name="DESCRIPCIÓN" dataDxfId="218"/>
    <tableColumn id="2" xr3:uid="{3FF3BFBB-A091-174F-BB9B-EF5FB1855121}" name="TIPO DE GASTO" dataDxfId="217"/>
    <tableColumn id="3" xr3:uid="{73F3407C-803B-ED48-8ADE-8C329E2CD7DE}" name="VALOR" dataDxfId="216"/>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1A7866A8-A8D0-7D4F-A7A9-E6643EEDDB75}" name="Savings737" displayName="Savings737" ref="J17:K20" totalsRowShown="0" headerRowDxfId="215" dataDxfId="213" headerRowBorderDxfId="214" tableBorderDxfId="212" totalsRowBorderDxfId="211">
  <autoFilter ref="J17:K20" xr:uid="{00000000-0009-0000-0100-000003000000}"/>
  <tableColumns count="2">
    <tableColumn id="1" xr3:uid="{6FDE6A17-F466-4C48-8E54-E9C811D290A8}" name="FECHA" dataDxfId="210"/>
    <tableColumn id="2" xr3:uid="{5947C468-9F4B-E148-B78B-841039199EBC}" name="VALOR" dataDxfId="209"/>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AE735B13-4483-9144-946E-339B01F791F9}" name="MonthlyIncome5838" displayName="MonthlyIncome5838" ref="B17:C22" totalsRowShown="0" headerRowDxfId="208" dataDxfId="206" headerRowBorderDxfId="207" tableBorderDxfId="205" totalsRowBorderDxfId="204">
  <autoFilter ref="B17:C22" xr:uid="{00000000-0009-0000-0100-000001000000}"/>
  <tableColumns count="2">
    <tableColumn id="1" xr3:uid="{69BA3994-C994-A848-B64E-18D9D534CE6E}" name="DESCRIPCIÓN" dataDxfId="203"/>
    <tableColumn id="2" xr3:uid="{1026E18A-716F-B040-870E-4C6650F3BA27}" name="VALOR" dataDxfId="202"/>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7E1C016-12C3-BC4F-A35E-A90FEF75AF1F}" name="MonthlyExpenses6939" displayName="MonthlyExpenses6939" ref="F17:H31" totalsRowShown="0" headerRowDxfId="201" dataDxfId="199" headerRowBorderDxfId="200" tableBorderDxfId="198" totalsRowBorderDxfId="197">
  <autoFilter ref="F17:H31" xr:uid="{00000000-0009-0000-0100-000002000000}"/>
  <tableColumns count="3">
    <tableColumn id="1" xr3:uid="{44637C0F-51D6-2941-9F6E-C1D38A322A91}" name="DESCRIPCIÓN" dataDxfId="196"/>
    <tableColumn id="2" xr3:uid="{D922EBEE-4860-214D-BD2F-BFCD9A56B1E7}" name="TIPO DE GASTO" dataDxfId="195"/>
    <tableColumn id="3" xr3:uid="{8BB9B8DC-D013-3B4A-9AC1-DBB2457B01EE}" name="VALOR" dataDxfId="194"/>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EE0F90F-EAC8-AE4E-8B08-9B0B02394D09}" name="Savings71040" displayName="Savings71040" ref="J17:K20" totalsRowShown="0" headerRowDxfId="193" dataDxfId="191" headerRowBorderDxfId="192" tableBorderDxfId="190" totalsRowBorderDxfId="189">
  <autoFilter ref="J17:K20" xr:uid="{00000000-0009-0000-0100-000003000000}"/>
  <tableColumns count="2">
    <tableColumn id="1" xr3:uid="{F181B5FA-AEF1-154A-B35C-1073040511EF}" name="FECHA" dataDxfId="188"/>
    <tableColumn id="2" xr3:uid="{1C92C115-9BF1-AC40-87BE-52E19159B513}" name="VALOR" dataDxfId="187"/>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3EF059A-12EF-8C45-8582-5AA7B02F1849}" name="MonthlyIncome53541" displayName="MonthlyIncome53541" ref="B17:C22" totalsRowShown="0" headerRowDxfId="186" dataDxfId="184" headerRowBorderDxfId="185" tableBorderDxfId="183" totalsRowBorderDxfId="182">
  <autoFilter ref="B17:C22" xr:uid="{00000000-0009-0000-0100-000001000000}"/>
  <tableColumns count="2">
    <tableColumn id="1" xr3:uid="{EF5A18A2-4275-1A4E-A4F5-46DE50BDB256}" name="DESCRIPCIÓN" dataDxfId="181"/>
    <tableColumn id="2" xr3:uid="{F0ECF3D9-3A16-3645-9AED-1CA153B44B11}" name="VALOR" dataDxfId="180"/>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4F98E2C-7E4F-6347-A03F-D5A26942D6FD}" name="MonthlyExpenses63642" displayName="MonthlyExpenses63642" ref="F17:H31" totalsRowShown="0" headerRowDxfId="179" dataDxfId="177" headerRowBorderDxfId="178" tableBorderDxfId="176" totalsRowBorderDxfId="175">
  <autoFilter ref="F17:H31" xr:uid="{00000000-0009-0000-0100-000002000000}"/>
  <tableColumns count="3">
    <tableColumn id="1" xr3:uid="{FD12FF1E-336F-EB4C-A540-862F6900CC5A}" name="DESCRIPCIÓN" dataDxfId="174"/>
    <tableColumn id="2" xr3:uid="{E86C28AB-5062-124F-9A69-0D8DB2FEA3DC}" name="TIPO DE GASTO" dataDxfId="173"/>
    <tableColumn id="3" xr3:uid="{309B2CBE-A328-D845-A37E-87E565E75BE9}" name="VALOR" dataDxfId="172"/>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970611A2-BC63-024D-8988-5FB61486964E}" name="Savings73743" displayName="Savings73743" ref="J17:K20" totalsRowShown="0" headerRowDxfId="171" dataDxfId="169" headerRowBorderDxfId="170" tableBorderDxfId="168" totalsRowBorderDxfId="167">
  <autoFilter ref="J17:K20" xr:uid="{00000000-0009-0000-0100-000003000000}"/>
  <tableColumns count="2">
    <tableColumn id="1" xr3:uid="{BCA7ECB3-DEFA-DE4B-9B34-209EF7F3E381}" name="FECHA" dataDxfId="166"/>
    <tableColumn id="2" xr3:uid="{7CEB42BF-AB34-404E-ABD0-272196D5B8DD}" name="VALOR" dataDxfId="165"/>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BB961E6-F33B-3C4D-9EB1-BC7DF1A8DD1B}" name="MonthlyIncome583844" displayName="MonthlyIncome583844" ref="B17:C22" totalsRowShown="0" headerRowDxfId="164" dataDxfId="162" headerRowBorderDxfId="163" tableBorderDxfId="161" totalsRowBorderDxfId="160">
  <autoFilter ref="B17:C22" xr:uid="{00000000-0009-0000-0100-000001000000}"/>
  <tableColumns count="2">
    <tableColumn id="1" xr3:uid="{2E00F552-A05B-F847-B8EE-3BE2AB816640}" name="DESCRIPCIÓN" dataDxfId="159"/>
    <tableColumn id="2" xr3:uid="{D4F3EB05-8FCD-8045-B2F5-4A992FE1D5B0}" name="VALOR" dataDxfId="158"/>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thlyExpenses" displayName="MonthlyExpenses" ref="F17:H32" totalsRowCount="1" headerRowDxfId="16" dataDxfId="27" totalsRowDxfId="26" headerRowBorderDxfId="24" tableBorderDxfId="25" totalsRowBorderDxfId="23">
  <autoFilter ref="F17:H31" xr:uid="{00000000-0009-0000-0100-000002000000}"/>
  <tableColumns count="3">
    <tableColumn id="1" xr3:uid="{00000000-0010-0000-0100-000001000000}" name="DESCRIPCIÓN" totalsRowLabel="TOTAL" dataDxfId="281" totalsRowDxfId="14"/>
    <tableColumn id="2" xr3:uid="{00000000-0010-0000-0100-000002000000}" name="TIPO DE GASTO" dataDxfId="280" totalsRowDxfId="13"/>
    <tableColumn id="3" xr3:uid="{00000000-0010-0000-0100-000003000000}" name="VALOR" totalsRowFunction="sum" dataDxfId="279" totalsRowDxfId="12" totalsRowCellStyle="Moneda [0]"/>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F7C3C05C-C485-BA4A-9995-C7B8962EDCDC}" name="MonthlyExpenses693945" displayName="MonthlyExpenses693945" ref="F17:H31" totalsRowShown="0" headerRowDxfId="157" dataDxfId="155" headerRowBorderDxfId="156" tableBorderDxfId="154" totalsRowBorderDxfId="153">
  <autoFilter ref="F17:H31" xr:uid="{00000000-0009-0000-0100-000002000000}"/>
  <tableColumns count="3">
    <tableColumn id="1" xr3:uid="{28F495E5-07C0-1641-88EA-77B8D459CAB6}" name="DESCRIPCIÓN" dataDxfId="152"/>
    <tableColumn id="2" xr3:uid="{177AD350-BDB2-9A4B-9D1B-C6C8C0EF40F5}" name="TIPO DE GASTO" dataDxfId="151"/>
    <tableColumn id="3" xr3:uid="{F246986A-1C72-6040-9E21-72800DF93C7E}" name="VALOR" dataDxfId="150"/>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FCEA1253-B1E5-C842-A59F-6EDE951E7FEA}" name="Savings7104046" displayName="Savings7104046" ref="J17:K20" totalsRowShown="0" headerRowDxfId="149" dataDxfId="147" headerRowBorderDxfId="148" tableBorderDxfId="146" totalsRowBorderDxfId="145">
  <autoFilter ref="J17:K20" xr:uid="{00000000-0009-0000-0100-000003000000}"/>
  <tableColumns count="2">
    <tableColumn id="1" xr3:uid="{018BAE9E-9207-F54F-B487-60C104A88FAA}" name="FECHA" dataDxfId="144"/>
    <tableColumn id="2" xr3:uid="{FBEC2DE1-710E-5B49-A588-8F22A47036E9}" name="VALOR" dataDxfId="143"/>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A0D80F0-1ADC-AC48-974C-8D9112B9F80F}" name="MonthlyIncome5354147" displayName="MonthlyIncome5354147" ref="B17:C22" totalsRowShown="0" headerRowDxfId="142" dataDxfId="140" headerRowBorderDxfId="141" tableBorderDxfId="139" totalsRowBorderDxfId="138">
  <autoFilter ref="B17:C22" xr:uid="{00000000-0009-0000-0100-000001000000}"/>
  <tableColumns count="2">
    <tableColumn id="1" xr3:uid="{3F95BC27-0AF0-3044-908E-E9D970112706}" name="DESCRIPCIÓN" dataDxfId="137"/>
    <tableColumn id="2" xr3:uid="{B4B9E4C3-CA41-D14C-8FAA-1386D0A85FFB}" name="VALOR" dataDxfId="136"/>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A38DCA84-DE3C-5842-BF83-AB14DF1D52AB}" name="MonthlyExpenses6364248" displayName="MonthlyExpenses6364248" ref="F17:H31" totalsRowShown="0" headerRowDxfId="135" dataDxfId="133" headerRowBorderDxfId="134" tableBorderDxfId="132" totalsRowBorderDxfId="131">
  <autoFilter ref="F17:H31" xr:uid="{00000000-0009-0000-0100-000002000000}"/>
  <tableColumns count="3">
    <tableColumn id="1" xr3:uid="{5163A1AE-9A87-0344-B19B-04E1677A7131}" name="DESCRIPCIÓN" dataDxfId="130"/>
    <tableColumn id="2" xr3:uid="{CB50966C-7BFF-1047-BA41-570A16F468EF}" name="TIPO DE GASTO" dataDxfId="129"/>
    <tableColumn id="3" xr3:uid="{E26B088F-1169-2E48-B0F1-2DA554EC4BF7}" name="VALOR" dataDxfId="128"/>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268A8FE3-92D2-A441-873D-4EAA5B1A2480}" name="Savings7374349" displayName="Savings7374349" ref="J17:K20" totalsRowShown="0" headerRowDxfId="127" dataDxfId="125" headerRowBorderDxfId="126" tableBorderDxfId="124" totalsRowBorderDxfId="123">
  <autoFilter ref="J17:K20" xr:uid="{00000000-0009-0000-0100-000003000000}"/>
  <tableColumns count="2">
    <tableColumn id="1" xr3:uid="{B14081EB-0AD7-5749-BBFE-A787A7FCDBFB}" name="FECHA" dataDxfId="122"/>
    <tableColumn id="2" xr3:uid="{FF46112E-66AB-8248-8B97-CDD237C45DB8}" name="VALOR" dataDxfId="121"/>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183B9A7-34F8-7E4D-9ABE-655CAF1D5FAE}" name="MonthlyIncome58384450" displayName="MonthlyIncome58384450" ref="B17:C22" totalsRowShown="0" headerRowDxfId="120" dataDxfId="118" headerRowBorderDxfId="119" tableBorderDxfId="117" totalsRowBorderDxfId="116">
  <autoFilter ref="B17:C22" xr:uid="{00000000-0009-0000-0100-000001000000}"/>
  <tableColumns count="2">
    <tableColumn id="1" xr3:uid="{76BFA69B-67FD-1848-9EC3-C65DBB41CCD8}" name="DESCRIPCIÓN" dataDxfId="115"/>
    <tableColumn id="2" xr3:uid="{D1680E5F-C1A0-E943-89DA-ED285B8BB687}" name="VALOR" dataDxfId="114"/>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B9963A6-0CCA-2F44-9D3E-705D2B288661}" name="MonthlyExpenses69394551" displayName="MonthlyExpenses69394551" ref="F17:H31" totalsRowShown="0" headerRowDxfId="113" dataDxfId="111" headerRowBorderDxfId="112" tableBorderDxfId="110" totalsRowBorderDxfId="109">
  <autoFilter ref="F17:H31" xr:uid="{00000000-0009-0000-0100-000002000000}"/>
  <tableColumns count="3">
    <tableColumn id="1" xr3:uid="{A1492446-7268-EF45-BB3A-4E9FFC59AC9B}" name="DESCRIPCIÓN" dataDxfId="108"/>
    <tableColumn id="2" xr3:uid="{B38E5B36-EB7C-7045-8724-C86EE6A69537}" name="TIPO DE GASTO" dataDxfId="107"/>
    <tableColumn id="3" xr3:uid="{689CAF7F-1C5C-5943-AD99-875560640D25}" name="VALOR" dataDxfId="106"/>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283D4CA3-F4A1-F540-B558-8F639026BC67}" name="Savings710404652" displayName="Savings710404652" ref="J17:K20" totalsRowShown="0" headerRowDxfId="105" dataDxfId="103" headerRowBorderDxfId="104" tableBorderDxfId="102" totalsRowBorderDxfId="101">
  <autoFilter ref="J17:K20" xr:uid="{00000000-0009-0000-0100-000003000000}"/>
  <tableColumns count="2">
    <tableColumn id="1" xr3:uid="{19E191B5-7430-6E4B-80C4-1921E1A08534}" name="FECHA" dataDxfId="100"/>
    <tableColumn id="2" xr3:uid="{3FA19F8F-D552-1145-ACA0-9E48FAA678F3}" name="VALOR" dataDxfId="99"/>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47D199D5-FE74-E643-809A-88FE5FD55076}" name="MonthlyIncome535414753" displayName="MonthlyIncome535414753" ref="B17:C22" totalsRowShown="0" headerRowDxfId="98" dataDxfId="96" headerRowBorderDxfId="97" tableBorderDxfId="95" totalsRowBorderDxfId="94">
  <autoFilter ref="B17:C22" xr:uid="{00000000-0009-0000-0100-000001000000}"/>
  <tableColumns count="2">
    <tableColumn id="1" xr3:uid="{23306E04-5472-A345-BEC9-F989CFB3C9CE}" name="DESCRIPCIÓN" dataDxfId="93"/>
    <tableColumn id="2" xr3:uid="{DD14505F-A8E7-C345-B9D4-8559336C9886}" name="VALOR" dataDxfId="92"/>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E86F2A7F-9A0E-4B4E-BA23-374672FD5188}" name="MonthlyExpenses636424854" displayName="MonthlyExpenses636424854" ref="F17:H31" totalsRowShown="0" headerRowDxfId="91" dataDxfId="89" headerRowBorderDxfId="90" tableBorderDxfId="88" totalsRowBorderDxfId="87">
  <autoFilter ref="F17:H31" xr:uid="{00000000-0009-0000-0100-000002000000}"/>
  <tableColumns count="3">
    <tableColumn id="1" xr3:uid="{DE44E754-962F-7B4E-82DD-F9AA15E9FE1D}" name="DESCRIPCIÓN" dataDxfId="86"/>
    <tableColumn id="2" xr3:uid="{6FB097A6-991E-DF4F-9DB6-5FE837752C56}" name="TIPO DE GASTO" dataDxfId="85"/>
    <tableColumn id="3" xr3:uid="{8F9309B4-389D-BA42-AC0E-968F264B98B5}" name="VALOR" dataDxfId="84"/>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avings" displayName="Savings" ref="J17:K21" totalsRowCount="1" headerRowDxfId="15" dataDxfId="22" totalsRowDxfId="21" headerRowBorderDxfId="19" tableBorderDxfId="20" totalsRowBorderDxfId="18">
  <autoFilter ref="J17:K20" xr:uid="{00000000-0009-0000-0100-000003000000}"/>
  <tableColumns count="2">
    <tableColumn id="1" xr3:uid="{00000000-0010-0000-0200-000001000000}" name="FECHA" totalsRowLabel="TOTAL" dataDxfId="278" totalsRowDxfId="277"/>
    <tableColumn id="2" xr3:uid="{00000000-0010-0000-0200-000002000000}" name="VALOR" totalsRowFunction="sum" dataDxfId="276" totalsRowDxfId="275" totalsRowCellStyle="Moneda [0]"/>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470C1841-D7EF-5545-9752-59971DE4F35A}" name="Savings737434955" displayName="Savings737434955" ref="J17:K20" totalsRowShown="0" headerRowDxfId="83" dataDxfId="81" headerRowBorderDxfId="82" tableBorderDxfId="80" totalsRowBorderDxfId="79">
  <autoFilter ref="J17:K20" xr:uid="{00000000-0009-0000-0100-000003000000}"/>
  <tableColumns count="2">
    <tableColumn id="1" xr3:uid="{CD06BEFD-9CE5-7845-B689-19FD1A6F6C72}" name="FECHA" dataDxfId="78"/>
    <tableColumn id="2" xr3:uid="{664E6816-68A3-D34E-82E2-F6788C5BBB06}" name="VALOR" dataDxfId="77"/>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90A844-1B74-754E-A8D7-ADBBBF91E153}" name="MonthlyIncome5811" displayName="MonthlyIncome5811" ref="B17:C22" totalsRowShown="0" headerRowDxfId="76" dataDxfId="74" headerRowBorderDxfId="75" tableBorderDxfId="73" totalsRowBorderDxfId="72">
  <autoFilter ref="B17:C22" xr:uid="{00000000-0009-0000-0100-000001000000}"/>
  <tableColumns count="2">
    <tableColumn id="1" xr3:uid="{8E1E4959-2500-8F48-96AB-EAF359609DA4}" name="DESCRIPCIÓN" dataDxfId="71"/>
    <tableColumn id="2" xr3:uid="{69021A65-ACDF-8B45-AC11-8DCD9B54F506}" name="VALOR" dataDxfId="70"/>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BDD3316-8B4C-5043-B3F8-42C26D22B12D}" name="MonthlyExpenses6912" displayName="MonthlyExpenses6912" ref="F17:H31" totalsRowShown="0" headerRowDxfId="69" dataDxfId="67" headerRowBorderDxfId="68" tableBorderDxfId="66" totalsRowBorderDxfId="65">
  <autoFilter ref="F17:H31" xr:uid="{00000000-0009-0000-0100-000002000000}"/>
  <tableColumns count="3">
    <tableColumn id="1" xr3:uid="{AC3F685E-26DF-154A-8488-A6F2990CF409}" name="DESCRIPCIÓN" dataDxfId="64"/>
    <tableColumn id="2" xr3:uid="{6D04D379-8A30-A24A-9A76-B2A693673361}" name="TIPO DE GASTO" dataDxfId="63"/>
    <tableColumn id="3" xr3:uid="{3D37F756-68D6-BB41-8A51-6859C22B2197}" name="VALOR" dataDxfId="62"/>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650C6CB-ACB7-C94A-981F-869A7152777A}" name="Savings71013" displayName="Savings71013" ref="J17:K20" totalsRowShown="0" headerRowDxfId="61" dataDxfId="59" headerRowBorderDxfId="60" tableBorderDxfId="58" totalsRowBorderDxfId="57">
  <autoFilter ref="J17:K20" xr:uid="{00000000-0009-0000-0100-000003000000}"/>
  <tableColumns count="2">
    <tableColumn id="1" xr3:uid="{3DA8CE4C-F06D-DA48-BEE6-F05E2C40E611}" name="FECHA" dataDxfId="56"/>
    <tableColumn id="2" xr3:uid="{2EDEA92F-ACB1-344F-81C2-69DBAA0D1489}" name="VALOR" dataDxfId="55"/>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99FA965-E624-6D48-B322-E4A67DA69434}" name="MonthlyIncome53541475356" displayName="MonthlyIncome53541475356" ref="B17:C22" totalsRowShown="0" headerRowDxfId="54" dataDxfId="52" headerRowBorderDxfId="53" tableBorderDxfId="51" totalsRowBorderDxfId="50">
  <autoFilter ref="B17:C22" xr:uid="{00000000-0009-0000-0100-000001000000}"/>
  <tableColumns count="2">
    <tableColumn id="1" xr3:uid="{822CE959-47CF-CA46-A543-76E1005CD560}" name="DESCRIPCIÓN" dataDxfId="49"/>
    <tableColumn id="2" xr3:uid="{6AEE38EF-F095-3745-937D-F2976F89A3E7}" name="VALOR" dataDxfId="48"/>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C16F7F16-5E0D-B548-A5DB-B87BA96AFC63}" name="MonthlyExpenses63642485457" displayName="MonthlyExpenses63642485457" ref="F17:H31" totalsRowShown="0" headerRowDxfId="47" dataDxfId="45" headerRowBorderDxfId="46" tableBorderDxfId="44" totalsRowBorderDxfId="43">
  <autoFilter ref="F17:H31" xr:uid="{00000000-0009-0000-0100-000002000000}"/>
  <tableColumns count="3">
    <tableColumn id="1" xr3:uid="{39A31624-3D46-BD45-BE21-54DC5091C43F}" name="DESCRIPCIÓN" dataDxfId="42"/>
    <tableColumn id="2" xr3:uid="{1BAF2BA7-0A68-4C4B-AE4E-5F40516A906C}" name="TIPO DE GASTO" dataDxfId="41"/>
    <tableColumn id="3" xr3:uid="{E43FC0B4-E1BA-CA4A-AC46-31DD03E22350}" name="VALOR" dataDxfId="40"/>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DFA4D70D-F1F0-E440-8EB7-8F1122699B6C}" name="Savings73743495558" displayName="Savings73743495558" ref="J17:K20" totalsRowShown="0" headerRowDxfId="39" dataDxfId="37" headerRowBorderDxfId="38" tableBorderDxfId="36" totalsRowBorderDxfId="35">
  <autoFilter ref="J17:K20" xr:uid="{00000000-0009-0000-0100-000003000000}"/>
  <tableColumns count="2">
    <tableColumn id="1" xr3:uid="{0E305D7F-E1CC-2B4B-9DE5-8D9290A6BEF7}" name="FECHA" dataDxfId="34"/>
    <tableColumn id="2" xr3:uid="{F8954D4C-4B99-3641-87B3-C9D708113F73}" name="VALOR" dataDxfId="33"/>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FE63CE-E4EE-D34C-B76C-FC8909625E9E}" name="MonthlyIncome5" displayName="MonthlyIncome5" ref="B17:C22" totalsRowShown="0" headerRowDxfId="274" dataDxfId="272" headerRowBorderDxfId="273" tableBorderDxfId="271" totalsRowBorderDxfId="270">
  <autoFilter ref="B17:C22" xr:uid="{00000000-0009-0000-0100-000001000000}"/>
  <tableColumns count="2">
    <tableColumn id="1" xr3:uid="{54864D0B-71F1-314A-87E0-1A33715B6598}" name="DESCRIPCIÓN" dataDxfId="269"/>
    <tableColumn id="2" xr3:uid="{04F7FBDB-EFE3-D943-90E4-F621E6E39A41}" name="VALOR" dataDxfId="268"/>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B2991FA-6481-FA47-904D-FB4768E4ACDB}" name="MonthlyExpenses6" displayName="MonthlyExpenses6" ref="F17:H31" totalsRowShown="0" headerRowDxfId="267" dataDxfId="265" headerRowBorderDxfId="266" tableBorderDxfId="264" totalsRowBorderDxfId="263">
  <autoFilter ref="F17:H31" xr:uid="{00000000-0009-0000-0100-000002000000}"/>
  <tableColumns count="3">
    <tableColumn id="1" xr3:uid="{76B18701-2903-9C48-A96D-774D0DE13B6A}" name="DESCRIPCIÓN" dataDxfId="262"/>
    <tableColumn id="2" xr3:uid="{52CDFCA3-A267-054D-8496-5ECE3B42F63A}" name="TIPO DE GASTO" dataDxfId="261"/>
    <tableColumn id="3" xr3:uid="{35AE8235-29C5-AA40-913E-7C5C2F6C7187}" name="VALOR" dataDxfId="260"/>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DC1B3A8-787B-1D42-98A2-0514BAE0865E}" name="Savings7" displayName="Savings7" ref="J17:K20" totalsRowShown="0" headerRowDxfId="259" dataDxfId="257" headerRowBorderDxfId="258" tableBorderDxfId="256" totalsRowBorderDxfId="255">
  <autoFilter ref="J17:K20" xr:uid="{00000000-0009-0000-0100-000003000000}"/>
  <tableColumns count="2">
    <tableColumn id="1" xr3:uid="{D1F80CF1-AC25-2D46-A29E-85BC15137FA8}" name="FECHA" dataDxfId="254"/>
    <tableColumn id="2" xr3:uid="{68505D0E-62A7-AF4A-A8EA-20550554229C}" name="VALOR" dataDxfId="253"/>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65ED6F-B50C-9A42-8DC8-94DD5191EFFF}" name="MonthlyIncome58" displayName="MonthlyIncome58" ref="B17:C22" totalsRowShown="0" headerRowDxfId="252" dataDxfId="250" headerRowBorderDxfId="251" tableBorderDxfId="249" totalsRowBorderDxfId="248">
  <autoFilter ref="B17:C22" xr:uid="{00000000-0009-0000-0100-000001000000}"/>
  <tableColumns count="2">
    <tableColumn id="1" xr3:uid="{9F44ED50-193C-5346-9D94-B672C452CA55}" name="DESCRIPCIÓN" dataDxfId="247"/>
    <tableColumn id="2" xr3:uid="{7404C427-0C05-9F48-8F0E-0B0499A434B2}" name="VALOR" dataDxfId="246"/>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FCF18B5-F042-DF4C-8C43-B732BAEE710C}" name="MonthlyExpenses69" displayName="MonthlyExpenses69" ref="F17:H31" totalsRowShown="0" headerRowDxfId="245" dataDxfId="243" headerRowBorderDxfId="244" tableBorderDxfId="242" totalsRowBorderDxfId="241">
  <autoFilter ref="F17:H31" xr:uid="{00000000-0009-0000-0100-000002000000}"/>
  <tableColumns count="3">
    <tableColumn id="1" xr3:uid="{DEA26697-8038-3243-86B0-5115CE5A3113}" name="DESCRIPCIÓN" dataDxfId="240"/>
    <tableColumn id="2" xr3:uid="{8EEFCA11-6006-9B4E-B428-BE10024CED01}" name="TIPO DE GASTO" dataDxfId="239"/>
    <tableColumn id="3" xr3:uid="{64A12121-8A59-644E-95E3-1285BBC9E70C}" name="VALOR" dataDxfId="238"/>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C5EE6CB-E187-C745-A413-FB8C3F26EE95}" name="Savings710" displayName="Savings710" ref="J17:K20" totalsRowShown="0" headerRowDxfId="237" dataDxfId="235" headerRowBorderDxfId="236" tableBorderDxfId="234" totalsRowBorderDxfId="233">
  <autoFilter ref="J17:K20" xr:uid="{00000000-0009-0000-0100-000003000000}"/>
  <tableColumns count="2">
    <tableColumn id="1" xr3:uid="{BCDCE5C6-6AA7-084E-9A48-0D60E06ED59B}" name="FECHA" dataDxfId="232"/>
    <tableColumn id="2" xr3:uid="{FB739FB6-26CA-1B49-B38B-B4F431D88927}" name="VALOR" dataDxfId="231"/>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heme/theme1.xml><?xml version="1.0" encoding="utf-8"?>
<a:theme xmlns:a="http://schemas.openxmlformats.org/drawingml/2006/main" name="Personal budget2">
  <a:themeElements>
    <a:clrScheme name="Personal budget">
      <a:dk1>
        <a:sysClr val="windowText" lastClr="000000"/>
      </a:dk1>
      <a:lt1>
        <a:sysClr val="window" lastClr="FFFFFF"/>
      </a:lt1>
      <a:dk2>
        <a:srgbClr val="2A2A29"/>
      </a:dk2>
      <a:lt2>
        <a:srgbClr val="EEEEEB"/>
      </a:lt2>
      <a:accent1>
        <a:srgbClr val="0592FE"/>
      </a:accent1>
      <a:accent2>
        <a:srgbClr val="69BBFE"/>
      </a:accent2>
      <a:accent3>
        <a:srgbClr val="2EB470"/>
      </a:accent3>
      <a:accent4>
        <a:srgbClr val="F35754"/>
      </a:accent4>
      <a:accent5>
        <a:srgbClr val="B35297"/>
      </a:accent5>
      <a:accent6>
        <a:srgbClr val="FB911F"/>
      </a:accent6>
      <a:hlink>
        <a:srgbClr val="B35297"/>
      </a:hlink>
      <a:folHlink>
        <a:srgbClr val="0591FE"/>
      </a:folHlink>
    </a:clrScheme>
    <a:fontScheme name="Personal budget">
      <a:majorFont>
        <a:latin typeface="Tahoma"/>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a.m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omments" Target="../comments9.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table" Target="../tables/table2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omments" Target="../comments10.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omments" Target="../comments1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table" Target="../tables/table33.xml"/><Relationship Id="rId5" Type="http://schemas.openxmlformats.org/officeDocument/2006/relationships/table" Target="../tables/table32.xml"/><Relationship Id="rId4" Type="http://schemas.openxmlformats.org/officeDocument/2006/relationships/table" Target="../tables/table3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omments" Target="../comments1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table" Target="../tables/table36.xml"/><Relationship Id="rId5" Type="http://schemas.openxmlformats.org/officeDocument/2006/relationships/table" Target="../tables/table35.xml"/><Relationship Id="rId4" Type="http://schemas.openxmlformats.org/officeDocument/2006/relationships/table" Target="../tables/table3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8.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table" Target="../tables/table24.xml"/><Relationship Id="rId5" Type="http://schemas.openxmlformats.org/officeDocument/2006/relationships/table" Target="../tables/table23.xml"/><Relationship Id="rId4"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23FB-3678-EA43-B2F6-F037BCCAE35B}">
  <sheetPr>
    <tabColor theme="4"/>
    <pageSetUpPr fitToPage="1"/>
  </sheetPr>
  <dimension ref="B1:P30"/>
  <sheetViews>
    <sheetView showGridLines="0" tabSelected="1" zoomScaleNormal="73" workbookViewId="0">
      <selection activeCell="B13" sqref="B13:O14"/>
    </sheetView>
  </sheetViews>
  <sheetFormatPr baseColWidth="10" defaultColWidth="9.1640625" defaultRowHeight="27.75" customHeight="1" x14ac:dyDescent="0.15"/>
  <cols>
    <col min="1" max="1" width="4.5" style="10" customWidth="1"/>
    <col min="2" max="2" width="19.6640625" style="10" customWidth="1"/>
    <col min="3" max="3" width="12.83203125" style="12" customWidth="1"/>
    <col min="4" max="4" width="13.6640625" style="10" customWidth="1"/>
    <col min="5" max="5" width="12.83203125" style="10" customWidth="1"/>
    <col min="6" max="6" width="14.33203125" style="10" customWidth="1"/>
    <col min="7" max="7" width="12.83203125" style="11" customWidth="1"/>
    <col min="8" max="8" width="12.83203125" style="12" customWidth="1"/>
    <col min="9" max="9" width="12.83203125" style="10" customWidth="1"/>
    <col min="10" max="10" width="12.83203125" style="11" customWidth="1"/>
    <col min="11" max="11" width="14" style="12" customWidth="1"/>
    <col min="12" max="13" width="13.5" style="10" customWidth="1"/>
    <col min="14" max="14" width="12.83203125" style="10" customWidth="1"/>
    <col min="15" max="15" width="13.6640625" style="10" customWidth="1"/>
    <col min="16" max="16384" width="9.1640625" style="10"/>
  </cols>
  <sheetData>
    <row r="1" spans="2:16" s="2" customFormat="1" ht="5.25" customHeight="1" x14ac:dyDescent="0.15"/>
    <row r="2" spans="2:16" s="23" customFormat="1" ht="73" customHeight="1" x14ac:dyDescent="0.15">
      <c r="C2" s="24" t="s">
        <v>62</v>
      </c>
      <c r="L2" s="23" t="s">
        <v>0</v>
      </c>
    </row>
    <row r="3" spans="2:16" s="3" customFormat="1" ht="33" customHeight="1" x14ac:dyDescent="0.2">
      <c r="B3" s="4"/>
      <c r="G3" s="5"/>
    </row>
    <row r="4" spans="2:16" s="32" customFormat="1" ht="33" customHeight="1" x14ac:dyDescent="0.15">
      <c r="B4" s="33" t="s">
        <v>34</v>
      </c>
      <c r="C4" s="34" t="s">
        <v>37</v>
      </c>
      <c r="D4" s="34" t="s">
        <v>38</v>
      </c>
      <c r="E4" s="34" t="s">
        <v>39</v>
      </c>
      <c r="F4" s="34" t="s">
        <v>40</v>
      </c>
      <c r="G4" s="33" t="s">
        <v>41</v>
      </c>
      <c r="H4" s="34" t="s">
        <v>42</v>
      </c>
      <c r="I4" s="34" t="s">
        <v>43</v>
      </c>
      <c r="J4" s="34" t="s">
        <v>44</v>
      </c>
      <c r="K4" s="34" t="s">
        <v>45</v>
      </c>
      <c r="L4" s="34" t="s">
        <v>46</v>
      </c>
      <c r="M4" s="34" t="s">
        <v>47</v>
      </c>
      <c r="N4" s="34" t="s">
        <v>48</v>
      </c>
      <c r="O4" s="34" t="s">
        <v>49</v>
      </c>
    </row>
    <row r="5" spans="2:16" s="35" customFormat="1" ht="33" customHeight="1" x14ac:dyDescent="0.15">
      <c r="B5" s="36" t="s">
        <v>35</v>
      </c>
      <c r="C5" s="37">
        <f>+MonthlyIncome[[#Totals],[VALOR]]</f>
        <v>1800000</v>
      </c>
      <c r="D5" s="37">
        <f>+FEBRERO!TotalMonthlyIncome</f>
        <v>0</v>
      </c>
      <c r="E5" s="37">
        <f>+MARZO!TotalMonthlyIncome</f>
        <v>0</v>
      </c>
      <c r="F5" s="37">
        <f>+ABRIL!TotalMonthlyIncome</f>
        <v>0</v>
      </c>
      <c r="G5" s="37">
        <f>+MAYO!TotalMonthlyIncome</f>
        <v>0</v>
      </c>
      <c r="H5" s="37">
        <f>+JUNIO!TotalMonthlyIncome</f>
        <v>0</v>
      </c>
      <c r="I5" s="37">
        <f>+JULIO!TotalMonthlyIncome</f>
        <v>0</v>
      </c>
      <c r="J5" s="37">
        <f>+AGOSTO!TotalMonthlyIncome</f>
        <v>0</v>
      </c>
      <c r="K5" s="37">
        <f>+SEPTIEM!TotalMonthlyIncome</f>
        <v>0</v>
      </c>
      <c r="L5" s="37">
        <f>+OCTUBRE!TotalMonthlyIncome</f>
        <v>0</v>
      </c>
      <c r="M5" s="37">
        <f>+NOVIEMBRE!TotalMonthlyIncome</f>
        <v>0</v>
      </c>
      <c r="N5" s="37">
        <f>+DICIEMBRE!TotalMonthlyIncome</f>
        <v>0</v>
      </c>
      <c r="O5" s="38">
        <f>SUM(C5:N5)</f>
        <v>1800000</v>
      </c>
      <c r="P5" s="35" t="s">
        <v>55</v>
      </c>
    </row>
    <row r="6" spans="2:16" s="35" customFormat="1" ht="33" customHeight="1" x14ac:dyDescent="0.15">
      <c r="B6" s="36" t="s">
        <v>36</v>
      </c>
      <c r="C6" s="37">
        <f>+MonthlyExpenses[[#Totals],[VALOR]]</f>
        <v>1350000</v>
      </c>
      <c r="D6" s="37">
        <f>+FEBRERO!TotalMonthlyExpenses</f>
        <v>0</v>
      </c>
      <c r="E6" s="37">
        <f>+MARZO!TotalMonthlyExpenses</f>
        <v>0</v>
      </c>
      <c r="F6" s="37">
        <f>+ABRIL!TotalMonthlyExpenses</f>
        <v>0</v>
      </c>
      <c r="G6" s="37">
        <f>+MAYO!TotalMonthlyExpenses</f>
        <v>0</v>
      </c>
      <c r="H6" s="37">
        <f>+JUNIO!TotalMonthlyExpenses</f>
        <v>0</v>
      </c>
      <c r="I6" s="37">
        <f>+JULIO!TotalMonthlyExpenses</f>
        <v>0</v>
      </c>
      <c r="J6" s="37">
        <f>+AGOSTO!TotalMonthlyExpenses</f>
        <v>0</v>
      </c>
      <c r="K6" s="37">
        <f>+SEPTIEM!TotalMonthlyExpenses</f>
        <v>0</v>
      </c>
      <c r="L6" s="37">
        <f>+OCTUBRE!TotalMonthlyExpenses</f>
        <v>0</v>
      </c>
      <c r="M6" s="37">
        <f>+NOVIEMBRE!TotalMonthlyExpenses</f>
        <v>0</v>
      </c>
      <c r="N6" s="37">
        <f>+DICIEMBRE!TotalMonthlyExpenses</f>
        <v>0</v>
      </c>
      <c r="O6" s="38">
        <f>SUM(C6:N6)</f>
        <v>1350000</v>
      </c>
      <c r="P6" s="35" t="s">
        <v>56</v>
      </c>
    </row>
    <row r="7" spans="2:16" s="3" customFormat="1" ht="33" customHeight="1" x14ac:dyDescent="0.15">
      <c r="B7" s="36" t="s">
        <v>50</v>
      </c>
      <c r="C7" s="37">
        <f>+Savings[[#Totals],[VALOR]]</f>
        <v>300000</v>
      </c>
      <c r="D7" s="37">
        <f>+FEBRERO!TotalMonthlySavings</f>
        <v>0</v>
      </c>
      <c r="E7" s="37">
        <f>+MARZO!TotalMonthlySavings</f>
        <v>0</v>
      </c>
      <c r="F7" s="37">
        <f>+ABRIL!TotalMonthlySavings</f>
        <v>0</v>
      </c>
      <c r="G7" s="37">
        <f>+MAYO!TotalMonthlySavings</f>
        <v>0</v>
      </c>
      <c r="H7" s="37">
        <f>+JUNIO!TotalMonthlySavings</f>
        <v>0</v>
      </c>
      <c r="I7" s="37">
        <f>+JULIO!TotalMonthlySavings</f>
        <v>0</v>
      </c>
      <c r="J7" s="37">
        <f>+AGOSTO!TotalMonthlySavings</f>
        <v>0</v>
      </c>
      <c r="K7" s="37">
        <f>+SEPTIEM!TotalMonthlySavings</f>
        <v>0</v>
      </c>
      <c r="L7" s="37">
        <f>+OCTUBRE!TotalMonthlySavings</f>
        <v>0</v>
      </c>
      <c r="M7" s="37">
        <f>+NOVIEMBRE!TotalMonthlySavings</f>
        <v>0</v>
      </c>
      <c r="N7" s="37">
        <f>+DICIEMBRE!TotalMonthlySavings</f>
        <v>0</v>
      </c>
      <c r="O7" s="38">
        <f>SUM(C7:N7)</f>
        <v>300000</v>
      </c>
    </row>
    <row r="8" spans="2:16" s="40" customFormat="1" ht="33" customHeight="1" x14ac:dyDescent="0.2">
      <c r="B8" s="39" t="s">
        <v>51</v>
      </c>
      <c r="C8" s="38">
        <f>+C5-C6-C7</f>
        <v>150000</v>
      </c>
      <c r="D8" s="38">
        <f t="shared" ref="D8:O8" si="0">+D5-D6-D7</f>
        <v>0</v>
      </c>
      <c r="E8" s="38">
        <f t="shared" si="0"/>
        <v>0</v>
      </c>
      <c r="F8" s="38">
        <f t="shared" si="0"/>
        <v>0</v>
      </c>
      <c r="G8" s="38">
        <f t="shared" si="0"/>
        <v>0</v>
      </c>
      <c r="H8" s="38">
        <f t="shared" si="0"/>
        <v>0</v>
      </c>
      <c r="I8" s="38">
        <f t="shared" si="0"/>
        <v>0</v>
      </c>
      <c r="J8" s="38">
        <f t="shared" si="0"/>
        <v>0</v>
      </c>
      <c r="K8" s="38">
        <f t="shared" si="0"/>
        <v>0</v>
      </c>
      <c r="L8" s="38">
        <f t="shared" si="0"/>
        <v>0</v>
      </c>
      <c r="M8" s="38">
        <f t="shared" si="0"/>
        <v>0</v>
      </c>
      <c r="N8" s="38">
        <f t="shared" si="0"/>
        <v>0</v>
      </c>
      <c r="O8" s="38">
        <f t="shared" si="0"/>
        <v>150000</v>
      </c>
      <c r="P8" s="40" t="s">
        <v>64</v>
      </c>
    </row>
    <row r="9" spans="2:16" s="3" customFormat="1" ht="33" customHeight="1" x14ac:dyDescent="0.2">
      <c r="B9" s="4"/>
      <c r="G9" s="5"/>
    </row>
    <row r="10" spans="2:16" s="85" customFormat="1" ht="27.75" customHeight="1" x14ac:dyDescent="0.2">
      <c r="B10" s="86" t="s">
        <v>54</v>
      </c>
      <c r="C10" s="87"/>
      <c r="D10" s="88"/>
      <c r="E10" s="88"/>
      <c r="F10" s="88"/>
      <c r="G10" s="89"/>
      <c r="H10" s="87"/>
      <c r="I10" s="88"/>
      <c r="J10" s="89"/>
      <c r="K10" s="87"/>
      <c r="L10" s="88"/>
      <c r="M10" s="88"/>
      <c r="N10" s="88"/>
      <c r="O10" s="88"/>
    </row>
    <row r="11" spans="2:16" s="85" customFormat="1" ht="27.75" customHeight="1" x14ac:dyDescent="0.2">
      <c r="B11" s="94" t="s">
        <v>65</v>
      </c>
      <c r="C11" s="94"/>
      <c r="D11" s="94"/>
      <c r="E11" s="94"/>
      <c r="F11" s="94"/>
      <c r="G11" s="94"/>
      <c r="H11" s="94"/>
      <c r="I11" s="94"/>
      <c r="J11" s="94"/>
      <c r="K11" s="94"/>
      <c r="L11" s="94"/>
      <c r="M11" s="94"/>
      <c r="N11" s="94"/>
      <c r="O11" s="94"/>
    </row>
    <row r="12" spans="2:16" s="85" customFormat="1" ht="27.75" customHeight="1" x14ac:dyDescent="0.2">
      <c r="B12" s="94"/>
      <c r="C12" s="94"/>
      <c r="D12" s="94"/>
      <c r="E12" s="94"/>
      <c r="F12" s="94"/>
      <c r="G12" s="94"/>
      <c r="H12" s="94"/>
      <c r="I12" s="94"/>
      <c r="J12" s="94"/>
      <c r="K12" s="94"/>
      <c r="L12" s="94"/>
      <c r="M12" s="94"/>
      <c r="N12" s="94"/>
      <c r="O12" s="94"/>
    </row>
    <row r="13" spans="2:16" s="85" customFormat="1" ht="27.75" customHeight="1" x14ac:dyDescent="0.2">
      <c r="B13" s="94" t="s">
        <v>66</v>
      </c>
      <c r="C13" s="94"/>
      <c r="D13" s="94"/>
      <c r="E13" s="94"/>
      <c r="F13" s="94"/>
      <c r="G13" s="94"/>
      <c r="H13" s="94"/>
      <c r="I13" s="94"/>
      <c r="J13" s="94"/>
      <c r="K13" s="94"/>
      <c r="L13" s="94"/>
      <c r="M13" s="94"/>
      <c r="N13" s="94"/>
      <c r="O13" s="94"/>
    </row>
    <row r="14" spans="2:16" s="85" customFormat="1" ht="27.75" customHeight="1" x14ac:dyDescent="0.2">
      <c r="B14" s="94"/>
      <c r="C14" s="94"/>
      <c r="D14" s="94"/>
      <c r="E14" s="94"/>
      <c r="F14" s="94"/>
      <c r="G14" s="94"/>
      <c r="H14" s="94"/>
      <c r="I14" s="94"/>
      <c r="J14" s="94"/>
      <c r="K14" s="94"/>
      <c r="L14" s="94"/>
      <c r="M14" s="94"/>
      <c r="N14" s="94"/>
      <c r="O14" s="94"/>
    </row>
    <row r="15" spans="2:16" s="85" customFormat="1" ht="27.75" customHeight="1" x14ac:dyDescent="0.2">
      <c r="B15" s="94" t="s">
        <v>67</v>
      </c>
      <c r="C15" s="94"/>
      <c r="D15" s="94"/>
      <c r="E15" s="94"/>
      <c r="F15" s="94"/>
      <c r="G15" s="94"/>
      <c r="H15" s="94"/>
      <c r="I15" s="94"/>
      <c r="J15" s="94"/>
      <c r="K15" s="94"/>
      <c r="L15" s="94"/>
      <c r="M15" s="94"/>
      <c r="N15" s="94"/>
      <c r="O15" s="94"/>
    </row>
    <row r="16" spans="2:16" s="85" customFormat="1" ht="27.75" customHeight="1" x14ac:dyDescent="0.2">
      <c r="B16" s="94"/>
      <c r="C16" s="94"/>
      <c r="D16" s="94"/>
      <c r="E16" s="94"/>
      <c r="F16" s="94"/>
      <c r="G16" s="94"/>
      <c r="H16" s="94"/>
      <c r="I16" s="94"/>
      <c r="J16" s="94"/>
      <c r="K16" s="94"/>
      <c r="L16" s="94"/>
      <c r="M16" s="94"/>
      <c r="N16" s="94"/>
      <c r="O16" s="94"/>
    </row>
    <row r="17" spans="2:15" s="85" customFormat="1" ht="27.75" customHeight="1" x14ac:dyDescent="0.2">
      <c r="B17" s="94" t="s">
        <v>68</v>
      </c>
      <c r="C17" s="94"/>
      <c r="D17" s="94"/>
      <c r="E17" s="94"/>
      <c r="F17" s="94"/>
      <c r="G17" s="94"/>
      <c r="H17" s="94"/>
      <c r="I17" s="94"/>
      <c r="J17" s="94"/>
      <c r="K17" s="94"/>
      <c r="L17" s="94"/>
      <c r="M17" s="94"/>
      <c r="N17" s="94"/>
      <c r="O17" s="94"/>
    </row>
    <row r="18" spans="2:15" s="85" customFormat="1" ht="50" customHeight="1" x14ac:dyDescent="0.2">
      <c r="B18" s="94"/>
      <c r="C18" s="94"/>
      <c r="D18" s="94"/>
      <c r="E18" s="94"/>
      <c r="F18" s="94"/>
      <c r="G18" s="94"/>
      <c r="H18" s="94"/>
      <c r="I18" s="94"/>
      <c r="J18" s="94"/>
      <c r="K18" s="94"/>
      <c r="L18" s="94"/>
      <c r="M18" s="94"/>
      <c r="N18" s="94"/>
      <c r="O18" s="94"/>
    </row>
    <row r="19" spans="2:15" s="85" customFormat="1" ht="27.75" customHeight="1" x14ac:dyDescent="0.2">
      <c r="B19" s="94" t="s">
        <v>69</v>
      </c>
      <c r="C19" s="94"/>
      <c r="D19" s="94"/>
      <c r="E19" s="94"/>
      <c r="F19" s="94"/>
      <c r="G19" s="94"/>
      <c r="H19" s="94"/>
      <c r="I19" s="94"/>
      <c r="J19" s="94"/>
      <c r="K19" s="94"/>
      <c r="L19" s="94"/>
      <c r="M19" s="94"/>
      <c r="N19" s="94"/>
      <c r="O19" s="94"/>
    </row>
    <row r="20" spans="2:15" s="85" customFormat="1" ht="27.75" customHeight="1" x14ac:dyDescent="0.2">
      <c r="B20" s="94"/>
      <c r="C20" s="94"/>
      <c r="D20" s="94"/>
      <c r="E20" s="94"/>
      <c r="F20" s="94"/>
      <c r="G20" s="94"/>
      <c r="H20" s="94"/>
      <c r="I20" s="94"/>
      <c r="J20" s="94"/>
      <c r="K20" s="94"/>
      <c r="L20" s="94"/>
      <c r="M20" s="94"/>
      <c r="N20" s="94"/>
      <c r="O20" s="94"/>
    </row>
    <row r="21" spans="2:15" s="85" customFormat="1" ht="27.75" customHeight="1" x14ac:dyDescent="0.2">
      <c r="B21" s="94" t="s">
        <v>70</v>
      </c>
      <c r="C21" s="94"/>
      <c r="D21" s="94"/>
      <c r="E21" s="94"/>
      <c r="F21" s="94"/>
      <c r="G21" s="94"/>
      <c r="H21" s="94"/>
      <c r="I21" s="94"/>
      <c r="J21" s="94"/>
      <c r="K21" s="94"/>
      <c r="L21" s="94"/>
      <c r="M21" s="94"/>
      <c r="N21" s="94"/>
      <c r="O21" s="94"/>
    </row>
    <row r="22" spans="2:15" s="85" customFormat="1" ht="27.75" customHeight="1" x14ac:dyDescent="0.2">
      <c r="B22" s="94"/>
      <c r="C22" s="94"/>
      <c r="D22" s="94"/>
      <c r="E22" s="94"/>
      <c r="F22" s="94"/>
      <c r="G22" s="94"/>
      <c r="H22" s="94"/>
      <c r="I22" s="94"/>
      <c r="J22" s="94"/>
      <c r="K22" s="94"/>
      <c r="L22" s="94"/>
      <c r="M22" s="94"/>
      <c r="N22" s="94"/>
      <c r="O22" s="94"/>
    </row>
    <row r="23" spans="2:15" ht="27.75" customHeight="1" x14ac:dyDescent="0.15">
      <c r="B23" s="94" t="s">
        <v>71</v>
      </c>
      <c r="C23" s="94"/>
      <c r="D23" s="94"/>
      <c r="E23" s="94"/>
      <c r="F23" s="94"/>
      <c r="G23" s="94"/>
      <c r="H23" s="94"/>
      <c r="I23" s="94"/>
      <c r="J23" s="94"/>
      <c r="K23" s="94"/>
      <c r="L23" s="94"/>
      <c r="M23" s="94"/>
      <c r="N23" s="94"/>
      <c r="O23" s="94"/>
    </row>
    <row r="24" spans="2:15" ht="27.75" customHeight="1" x14ac:dyDescent="0.15">
      <c r="B24" s="94"/>
      <c r="C24" s="94"/>
      <c r="D24" s="94"/>
      <c r="E24" s="94"/>
      <c r="F24" s="94"/>
      <c r="G24" s="94"/>
      <c r="H24" s="94"/>
      <c r="I24" s="94"/>
      <c r="J24" s="94"/>
      <c r="K24" s="94"/>
      <c r="L24" s="94"/>
      <c r="M24" s="94"/>
      <c r="N24" s="94"/>
      <c r="O24" s="94"/>
    </row>
    <row r="25" spans="2:15" ht="27.75" customHeight="1" x14ac:dyDescent="0.2">
      <c r="B25" s="111" t="s">
        <v>57</v>
      </c>
      <c r="C25" s="111"/>
      <c r="D25" s="111"/>
      <c r="E25" s="111"/>
      <c r="F25" s="113"/>
      <c r="G25" s="90"/>
      <c r="H25" s="90"/>
      <c r="I25" s="90"/>
      <c r="J25" s="90"/>
      <c r="K25" s="90"/>
      <c r="L25" s="90"/>
      <c r="M25" s="90"/>
      <c r="N25" s="90"/>
      <c r="O25" s="90"/>
    </row>
    <row r="26" spans="2:15" ht="27.75" customHeight="1" x14ac:dyDescent="0.2">
      <c r="B26" s="111"/>
      <c r="C26" s="111"/>
      <c r="D26" s="111"/>
      <c r="E26" s="111"/>
      <c r="F26" s="112">
        <f>+O5</f>
        <v>1800000</v>
      </c>
      <c r="G26" s="90"/>
      <c r="H26" s="111" t="s">
        <v>58</v>
      </c>
      <c r="I26" s="111"/>
      <c r="J26" s="111"/>
      <c r="K26" s="111"/>
      <c r="L26" s="111"/>
      <c r="M26" s="112">
        <f>65891000-F26</f>
        <v>64091000</v>
      </c>
      <c r="N26" s="90"/>
      <c r="O26" s="90"/>
    </row>
    <row r="28" spans="2:15" ht="27.75" customHeight="1" x14ac:dyDescent="0.15">
      <c r="G28" s="114" t="s">
        <v>59</v>
      </c>
      <c r="H28" s="114"/>
      <c r="I28" s="114"/>
      <c r="J28" s="114"/>
      <c r="K28" s="114"/>
      <c r="L28" s="114"/>
      <c r="M28" s="114"/>
      <c r="N28" s="114"/>
      <c r="O28" s="114"/>
    </row>
    <row r="29" spans="2:15" ht="27.75" customHeight="1" thickBot="1" x14ac:dyDescent="0.2">
      <c r="J29" s="91"/>
    </row>
    <row r="30" spans="2:15" ht="27.75" customHeight="1" thickBot="1" x14ac:dyDescent="0.2">
      <c r="L30" s="92" t="s">
        <v>60</v>
      </c>
      <c r="M30" s="93"/>
    </row>
  </sheetData>
  <mergeCells count="11">
    <mergeCell ref="B25:E26"/>
    <mergeCell ref="H26:L26"/>
    <mergeCell ref="L30:M30"/>
    <mergeCell ref="B11:O12"/>
    <mergeCell ref="B13:O14"/>
    <mergeCell ref="B15:O16"/>
    <mergeCell ref="B17:O18"/>
    <mergeCell ref="B19:O20"/>
    <mergeCell ref="B21:O22"/>
    <mergeCell ref="B23:O24"/>
    <mergeCell ref="G28:O28"/>
  </mergeCells>
  <hyperlinks>
    <hyperlink ref="L30:M30" r:id="rId1" display="BOTON PARA CONTACTARNOS" xr:uid="{E2328065-A7B0-714A-9F05-0FFC8987F6B3}"/>
  </hyperlinks>
  <printOptions horizontalCentered="1"/>
  <pageMargins left="0.4" right="0.4" top="0.4" bottom="0.4" header="0.25" footer="0.25"/>
  <pageSetup scale="71" fitToHeight="0" orientation="portrait" r:id="rId2"/>
  <headerFooter differentFirst="1">
    <oddFooter>&amp;CPage &amp;P of &amp;N</oddFoot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B206D-2535-B54B-BBA9-6787AE94ED3C}">
  <sheetPr>
    <tabColor theme="3" tint="0.249977111117893"/>
    <pageSetUpPr fitToPage="1"/>
  </sheetPr>
  <dimension ref="A1:L34"/>
  <sheetViews>
    <sheetView showGridLines="0" zoomScaleNormal="73" workbookViewId="0">
      <selection activeCell="J2" sqref="J2"/>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62</v>
      </c>
      <c r="L2" s="21" t="s">
        <v>0</v>
      </c>
    </row>
    <row r="3" spans="1:12" s="3" customFormat="1" ht="33" customHeight="1" x14ac:dyDescent="0.2">
      <c r="B3" s="4" t="s">
        <v>53</v>
      </c>
      <c r="G3" s="5" t="s">
        <v>33</v>
      </c>
    </row>
    <row r="4" spans="1:12" s="3" customFormat="1" ht="18.75" customHeight="1" x14ac:dyDescent="0.15">
      <c r="B4" s="13"/>
      <c r="F4" s="6"/>
      <c r="G4" s="96" t="s">
        <v>24</v>
      </c>
      <c r="H4" s="96"/>
    </row>
    <row r="5" spans="1:12" s="3" customFormat="1" ht="3.75" customHeight="1" x14ac:dyDescent="0.15">
      <c r="F5" s="6"/>
      <c r="G5" s="7"/>
      <c r="H5" s="7"/>
    </row>
    <row r="6" spans="1:12" s="3" customFormat="1" ht="46.5" customHeight="1" x14ac:dyDescent="0.15">
      <c r="F6" s="6"/>
      <c r="G6" s="100">
        <f>SUM(MonthlyIncome58384450[VALOR])</f>
        <v>0</v>
      </c>
      <c r="H6" s="100"/>
      <c r="J6" s="6"/>
      <c r="K6" s="8"/>
    </row>
    <row r="7" spans="1:12" s="3" customFormat="1" ht="18.75" customHeight="1" x14ac:dyDescent="0.15">
      <c r="G7" s="96" t="s">
        <v>25</v>
      </c>
      <c r="H7" s="96"/>
      <c r="J7" s="6"/>
      <c r="K7" s="8"/>
    </row>
    <row r="8" spans="1:12" s="3" customFormat="1" ht="3.75" customHeight="1" x14ac:dyDescent="0.15">
      <c r="G8" s="7"/>
      <c r="H8" s="7"/>
      <c r="J8" s="6"/>
      <c r="K8" s="8"/>
    </row>
    <row r="9" spans="1:12" s="3" customFormat="1" ht="46.5" customHeight="1" x14ac:dyDescent="0.15">
      <c r="F9" s="9"/>
      <c r="G9" s="100">
        <f>SUM(MonthlyExpenses69394551[VALOR])</f>
        <v>0</v>
      </c>
      <c r="H9" s="100"/>
    </row>
    <row r="10" spans="1:12" s="3" customFormat="1" ht="18.75" customHeight="1" x14ac:dyDescent="0.15">
      <c r="A10" s="9"/>
      <c r="F10" s="9"/>
      <c r="G10" s="96" t="s">
        <v>26</v>
      </c>
      <c r="H10" s="96"/>
    </row>
    <row r="11" spans="1:12" s="3" customFormat="1" ht="3.75" customHeight="1" x14ac:dyDescent="0.15">
      <c r="A11" s="9"/>
      <c r="F11" s="9"/>
      <c r="G11" s="7"/>
      <c r="H11" s="7"/>
    </row>
    <row r="12" spans="1:12" s="3" customFormat="1" ht="46.5" customHeight="1" x14ac:dyDescent="0.15">
      <c r="A12" s="9"/>
      <c r="F12" s="9"/>
      <c r="G12" s="100">
        <f>SUM(Savings710404652[VALOR])</f>
        <v>0</v>
      </c>
      <c r="H12" s="100"/>
    </row>
    <row r="13" spans="1:12" s="3" customFormat="1" ht="18.75" customHeight="1" x14ac:dyDescent="0.15">
      <c r="A13" s="9"/>
      <c r="F13" s="9"/>
      <c r="G13" s="96" t="s">
        <v>32</v>
      </c>
      <c r="H13" s="96"/>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1" customFormat="1" ht="28" customHeight="1" x14ac:dyDescent="0.15">
      <c r="A18" s="45"/>
      <c r="B18" s="73" t="s">
        <v>2</v>
      </c>
      <c r="C18" s="75">
        <v>0</v>
      </c>
      <c r="D18" s="45"/>
      <c r="E18" s="72">
        <v>45536</v>
      </c>
      <c r="F18" s="73" t="s">
        <v>7</v>
      </c>
      <c r="G18" s="74" t="s">
        <v>18</v>
      </c>
      <c r="H18" s="75">
        <v>0</v>
      </c>
      <c r="I18" s="45"/>
      <c r="J18" s="72">
        <v>45536</v>
      </c>
      <c r="K18" s="75">
        <v>0</v>
      </c>
      <c r="L18" s="45"/>
    </row>
    <row r="19" spans="1:12" s="51" customFormat="1" ht="28" customHeight="1" x14ac:dyDescent="0.15">
      <c r="A19" s="45"/>
      <c r="B19" s="73"/>
      <c r="C19" s="75"/>
      <c r="D19" s="45"/>
      <c r="E19" s="72"/>
      <c r="F19" s="73"/>
      <c r="G19" s="74"/>
      <c r="H19" s="75"/>
      <c r="I19" s="45"/>
      <c r="J19" s="76"/>
      <c r="K19" s="75"/>
      <c r="L19" s="45"/>
    </row>
    <row r="20" spans="1:12" s="51" customFormat="1" ht="28" customHeight="1" x14ac:dyDescent="0.15">
      <c r="A20" s="45"/>
      <c r="B20" s="73"/>
      <c r="C20" s="75"/>
      <c r="D20" s="45"/>
      <c r="E20" s="72"/>
      <c r="F20" s="73"/>
      <c r="G20" s="74"/>
      <c r="H20" s="75"/>
      <c r="I20" s="45"/>
      <c r="J20" s="76"/>
      <c r="K20" s="75"/>
      <c r="L20" s="45"/>
    </row>
    <row r="21" spans="1:12" s="51" customFormat="1" ht="28" customHeight="1" x14ac:dyDescent="0.15">
      <c r="A21" s="45"/>
      <c r="B21" s="73"/>
      <c r="C21" s="75"/>
      <c r="D21" s="45"/>
      <c r="E21" s="72"/>
      <c r="F21" s="73"/>
      <c r="G21" s="74"/>
      <c r="H21" s="75"/>
      <c r="I21" s="45"/>
      <c r="J21" s="55"/>
      <c r="K21" s="56"/>
      <c r="L21" s="45"/>
    </row>
    <row r="22" spans="1:12" s="51" customFormat="1" ht="28" customHeight="1" x14ac:dyDescent="0.15">
      <c r="A22" s="45"/>
      <c r="B22" s="82"/>
      <c r="C22" s="77"/>
      <c r="D22" s="45"/>
      <c r="E22" s="72"/>
      <c r="F22" s="73"/>
      <c r="G22" s="78"/>
      <c r="H22" s="75"/>
      <c r="I22" s="45"/>
      <c r="J22" s="55"/>
      <c r="K22" s="56"/>
      <c r="L22" s="45"/>
    </row>
    <row r="23" spans="1:12" s="51" customFormat="1" ht="28" customHeight="1" x14ac:dyDescent="0.15">
      <c r="A23" s="45"/>
      <c r="B23" s="45"/>
      <c r="C23" s="50"/>
      <c r="D23" s="45"/>
      <c r="E23" s="72"/>
      <c r="F23" s="73"/>
      <c r="G23" s="78"/>
      <c r="H23" s="75"/>
      <c r="I23" s="45"/>
      <c r="J23" s="55"/>
      <c r="K23" s="56"/>
      <c r="L23" s="45"/>
    </row>
    <row r="24" spans="1:12" s="51" customFormat="1" ht="28" customHeight="1" x14ac:dyDescent="0.15">
      <c r="A24" s="45"/>
      <c r="B24" s="45"/>
      <c r="C24" s="50"/>
      <c r="D24" s="45"/>
      <c r="E24" s="72"/>
      <c r="F24" s="73"/>
      <c r="G24" s="78"/>
      <c r="H24" s="75"/>
      <c r="I24" s="45"/>
      <c r="J24" s="55"/>
      <c r="K24" s="56"/>
      <c r="L24" s="45"/>
    </row>
    <row r="25" spans="1:12" s="51" customFormat="1" ht="28" customHeight="1" x14ac:dyDescent="0.15">
      <c r="A25" s="45"/>
      <c r="B25" s="45"/>
      <c r="C25" s="50"/>
      <c r="D25" s="45"/>
      <c r="E25" s="72"/>
      <c r="F25" s="73"/>
      <c r="G25" s="79"/>
      <c r="H25" s="75"/>
      <c r="I25" s="45"/>
      <c r="J25" s="55"/>
      <c r="K25" s="56"/>
      <c r="L25" s="45"/>
    </row>
    <row r="26" spans="1:12" s="51" customFormat="1" ht="28" customHeight="1" x14ac:dyDescent="0.15">
      <c r="A26" s="45"/>
      <c r="B26" s="45"/>
      <c r="C26" s="50"/>
      <c r="D26" s="45"/>
      <c r="E26" s="72"/>
      <c r="F26" s="73"/>
      <c r="G26" s="78"/>
      <c r="H26" s="75"/>
      <c r="I26" s="45"/>
      <c r="J26" s="55"/>
      <c r="K26" s="56"/>
      <c r="L26" s="45"/>
    </row>
    <row r="27" spans="1:12" s="51" customFormat="1" ht="28" customHeight="1" x14ac:dyDescent="0.15">
      <c r="A27" s="45"/>
      <c r="B27" s="45"/>
      <c r="C27" s="50"/>
      <c r="D27" s="45"/>
      <c r="E27" s="72"/>
      <c r="F27" s="73"/>
      <c r="G27" s="78"/>
      <c r="H27" s="75"/>
      <c r="I27" s="45"/>
      <c r="J27" s="55"/>
      <c r="K27" s="56"/>
      <c r="L27" s="45"/>
    </row>
    <row r="28" spans="1:12" s="51" customFormat="1" ht="28" customHeight="1" x14ac:dyDescent="0.15">
      <c r="A28" s="45"/>
      <c r="B28" s="45"/>
      <c r="C28" s="50"/>
      <c r="D28" s="45"/>
      <c r="E28" s="72"/>
      <c r="F28" s="73"/>
      <c r="G28" s="78"/>
      <c r="H28" s="75"/>
      <c r="I28" s="45"/>
      <c r="J28" s="55"/>
      <c r="K28" s="56"/>
      <c r="L28" s="45"/>
    </row>
    <row r="29" spans="1:12" s="51" customFormat="1" ht="28" customHeight="1" x14ac:dyDescent="0.15">
      <c r="A29" s="45"/>
      <c r="B29" s="45"/>
      <c r="C29" s="50"/>
      <c r="D29" s="45"/>
      <c r="E29" s="72"/>
      <c r="F29" s="73"/>
      <c r="G29" s="79"/>
      <c r="H29" s="75"/>
      <c r="I29" s="45"/>
      <c r="J29" s="55"/>
      <c r="K29" s="56"/>
      <c r="L29" s="45"/>
    </row>
    <row r="30" spans="1:12" s="51" customFormat="1" ht="28" customHeight="1" x14ac:dyDescent="0.15">
      <c r="A30" s="45"/>
      <c r="B30" s="45"/>
      <c r="C30" s="50"/>
      <c r="D30" s="45"/>
      <c r="E30" s="72"/>
      <c r="F30" s="80"/>
      <c r="G30" s="79"/>
      <c r="H30" s="81"/>
      <c r="I30" s="45"/>
      <c r="J30" s="55"/>
      <c r="K30" s="56"/>
      <c r="L30" s="45"/>
    </row>
    <row r="31" spans="1:12" s="51" customFormat="1" ht="27.75" customHeight="1" x14ac:dyDescent="0.15">
      <c r="C31" s="56"/>
      <c r="E31" s="72"/>
      <c r="F31" s="82"/>
      <c r="G31" s="79"/>
      <c r="H31" s="81"/>
      <c r="J31" s="55"/>
      <c r="K31" s="56"/>
    </row>
    <row r="32" spans="1:12" s="51" customFormat="1" ht="27.75" customHeight="1" x14ac:dyDescent="0.15">
      <c r="C32" s="56"/>
      <c r="G32" s="55"/>
      <c r="H32" s="56"/>
      <c r="J32" s="55"/>
      <c r="K32" s="56"/>
    </row>
    <row r="33" spans="3:11" s="51" customFormat="1" ht="27.75" customHeight="1" x14ac:dyDescent="0.15">
      <c r="C33" s="56"/>
      <c r="G33" s="55"/>
      <c r="H33" s="56"/>
      <c r="J33" s="55"/>
      <c r="K33" s="56"/>
    </row>
    <row r="34" spans="3:11" s="51" customFormat="1" ht="27.75" customHeight="1" x14ac:dyDescent="0.15">
      <c r="C34" s="56"/>
      <c r="G34" s="55"/>
      <c r="H34" s="56"/>
      <c r="J34" s="55"/>
      <c r="K34"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C42E566E-3DD8-9744-91ED-6412DFCF923B}">
            <xm:f>'Chart Data'!$B$6</xm:f>
            <x14:dxf>
              <font>
                <color theme="7"/>
              </font>
            </x14:dxf>
          </x14:cfRule>
          <xm:sqref>G15:H15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00F61-B3C9-DD41-9FE9-9216B73CDF2D}">
  <sheetPr>
    <tabColor theme="3" tint="0.249977111117893"/>
    <pageSetUpPr fitToPage="1"/>
  </sheetPr>
  <dimension ref="A1:L31"/>
  <sheetViews>
    <sheetView showGridLines="0" zoomScaleNormal="73" workbookViewId="0">
      <selection activeCell="L15" sqref="L15"/>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63</v>
      </c>
      <c r="L2" s="23" t="s">
        <v>0</v>
      </c>
    </row>
    <row r="3" spans="1:12" s="3" customFormat="1" ht="33" customHeight="1" x14ac:dyDescent="0.2">
      <c r="B3" s="4" t="s">
        <v>53</v>
      </c>
      <c r="G3" s="5" t="s">
        <v>33</v>
      </c>
    </row>
    <row r="4" spans="1:12" s="3" customFormat="1" ht="18.75" customHeight="1" x14ac:dyDescent="0.15">
      <c r="B4" s="13"/>
      <c r="F4" s="6"/>
      <c r="G4" s="99" t="s">
        <v>24</v>
      </c>
      <c r="H4" s="99"/>
    </row>
    <row r="5" spans="1:12" s="3" customFormat="1" ht="3.75" customHeight="1" x14ac:dyDescent="0.15">
      <c r="F5" s="6"/>
      <c r="G5" s="7"/>
      <c r="H5" s="7"/>
    </row>
    <row r="6" spans="1:12" s="3" customFormat="1" ht="46.5" customHeight="1" x14ac:dyDescent="0.15">
      <c r="F6" s="6"/>
      <c r="G6" s="100">
        <f>SUM(MonthlyIncome535414753[VALOR])</f>
        <v>0</v>
      </c>
      <c r="H6" s="100"/>
      <c r="J6" s="6"/>
      <c r="K6" s="8"/>
    </row>
    <row r="7" spans="1:12" s="3" customFormat="1" ht="18.75" customHeight="1" x14ac:dyDescent="0.15">
      <c r="G7" s="99" t="s">
        <v>25</v>
      </c>
      <c r="H7" s="99"/>
      <c r="J7" s="6"/>
      <c r="K7" s="8"/>
    </row>
    <row r="8" spans="1:12" s="3" customFormat="1" ht="3.75" customHeight="1" x14ac:dyDescent="0.15">
      <c r="G8" s="7"/>
      <c r="H8" s="7"/>
      <c r="J8" s="6"/>
      <c r="K8" s="8"/>
    </row>
    <row r="9" spans="1:12" s="3" customFormat="1" ht="46.5" customHeight="1" x14ac:dyDescent="0.15">
      <c r="F9" s="9"/>
      <c r="G9" s="100">
        <f>SUM(MonthlyExpenses636424854[VALOR])</f>
        <v>0</v>
      </c>
      <c r="H9" s="100"/>
    </row>
    <row r="10" spans="1:12" s="3" customFormat="1" ht="18.75" customHeight="1" x14ac:dyDescent="0.15">
      <c r="A10" s="9"/>
      <c r="F10" s="9"/>
      <c r="G10" s="99" t="s">
        <v>26</v>
      </c>
      <c r="H10" s="99"/>
    </row>
    <row r="11" spans="1:12" s="3" customFormat="1" ht="3.75" customHeight="1" x14ac:dyDescent="0.15">
      <c r="A11" s="9"/>
      <c r="F11" s="9"/>
      <c r="G11" s="7"/>
      <c r="H11" s="7"/>
    </row>
    <row r="12" spans="1:12" s="3" customFormat="1" ht="46.5" customHeight="1" x14ac:dyDescent="0.15">
      <c r="A12" s="9"/>
      <c r="F12" s="9"/>
      <c r="G12" s="100">
        <f>SUM(Savings737434955[VALOR])</f>
        <v>0</v>
      </c>
      <c r="H12" s="100"/>
    </row>
    <row r="13" spans="1:12" s="3" customFormat="1" ht="18.75" customHeight="1" x14ac:dyDescent="0.15">
      <c r="A13" s="9"/>
      <c r="F13" s="9"/>
      <c r="G13" s="99" t="s">
        <v>32</v>
      </c>
      <c r="H13" s="99"/>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1" customFormat="1" ht="28" customHeight="1" x14ac:dyDescent="0.15">
      <c r="A18" s="45"/>
      <c r="B18" s="73" t="s">
        <v>2</v>
      </c>
      <c r="C18" s="75">
        <v>0</v>
      </c>
      <c r="D18" s="45"/>
      <c r="E18" s="72">
        <v>45566</v>
      </c>
      <c r="F18" s="73" t="s">
        <v>7</v>
      </c>
      <c r="G18" s="74" t="s">
        <v>18</v>
      </c>
      <c r="H18" s="75">
        <v>0</v>
      </c>
      <c r="I18" s="45"/>
      <c r="J18" s="72">
        <v>45566</v>
      </c>
      <c r="K18" s="75">
        <v>0</v>
      </c>
      <c r="L18" s="45"/>
    </row>
    <row r="19" spans="1:12" s="51" customFormat="1" ht="28" customHeight="1" x14ac:dyDescent="0.15">
      <c r="A19" s="45"/>
      <c r="B19" s="73"/>
      <c r="C19" s="75"/>
      <c r="D19" s="45"/>
      <c r="E19" s="72"/>
      <c r="F19" s="73"/>
      <c r="G19" s="74"/>
      <c r="H19" s="75"/>
      <c r="I19" s="45"/>
      <c r="J19" s="76"/>
      <c r="K19" s="75"/>
      <c r="L19" s="45"/>
    </row>
    <row r="20" spans="1:12" s="51" customFormat="1" ht="28" customHeight="1" x14ac:dyDescent="0.15">
      <c r="A20" s="45"/>
      <c r="B20" s="73"/>
      <c r="C20" s="75"/>
      <c r="D20" s="45"/>
      <c r="E20" s="72"/>
      <c r="F20" s="73"/>
      <c r="G20" s="74"/>
      <c r="H20" s="75"/>
      <c r="I20" s="45"/>
      <c r="J20" s="76"/>
      <c r="K20" s="75"/>
      <c r="L20" s="45"/>
    </row>
    <row r="21" spans="1:12" s="51" customFormat="1" ht="28" customHeight="1" x14ac:dyDescent="0.15">
      <c r="A21" s="45"/>
      <c r="B21" s="73"/>
      <c r="C21" s="75"/>
      <c r="D21" s="45"/>
      <c r="E21" s="72"/>
      <c r="F21" s="73"/>
      <c r="G21" s="74"/>
      <c r="H21" s="75"/>
      <c r="I21" s="45"/>
      <c r="J21" s="55"/>
      <c r="K21" s="56"/>
      <c r="L21" s="45"/>
    </row>
    <row r="22" spans="1:12" s="51" customFormat="1" ht="28" customHeight="1" x14ac:dyDescent="0.15">
      <c r="A22" s="45"/>
      <c r="B22" s="82"/>
      <c r="C22" s="77"/>
      <c r="D22" s="45"/>
      <c r="E22" s="72"/>
      <c r="F22" s="73"/>
      <c r="G22" s="78"/>
      <c r="H22" s="75"/>
      <c r="I22" s="45"/>
      <c r="J22" s="55"/>
      <c r="K22" s="56"/>
      <c r="L22" s="45"/>
    </row>
    <row r="23" spans="1:12" s="51" customFormat="1" ht="28" customHeight="1" x14ac:dyDescent="0.15">
      <c r="A23" s="45"/>
      <c r="B23" s="45"/>
      <c r="C23" s="50"/>
      <c r="D23" s="45"/>
      <c r="E23" s="72"/>
      <c r="F23" s="73"/>
      <c r="G23" s="78"/>
      <c r="H23" s="75"/>
      <c r="I23" s="45"/>
      <c r="J23" s="55"/>
      <c r="K23" s="56"/>
      <c r="L23" s="45"/>
    </row>
    <row r="24" spans="1:12" s="51" customFormat="1" ht="28" customHeight="1" x14ac:dyDescent="0.15">
      <c r="A24" s="45"/>
      <c r="B24" s="45"/>
      <c r="C24" s="50"/>
      <c r="D24" s="45"/>
      <c r="E24" s="72"/>
      <c r="F24" s="73"/>
      <c r="G24" s="78"/>
      <c r="H24" s="75"/>
      <c r="I24" s="45"/>
      <c r="J24" s="55"/>
      <c r="K24" s="56"/>
      <c r="L24" s="45"/>
    </row>
    <row r="25" spans="1:12" s="51" customFormat="1" ht="28" customHeight="1" x14ac:dyDescent="0.15">
      <c r="A25" s="45"/>
      <c r="B25" s="45"/>
      <c r="C25" s="50"/>
      <c r="D25" s="45"/>
      <c r="E25" s="72"/>
      <c r="F25" s="73"/>
      <c r="G25" s="79"/>
      <c r="H25" s="75"/>
      <c r="I25" s="45"/>
      <c r="J25" s="55"/>
      <c r="K25" s="56"/>
      <c r="L25" s="45"/>
    </row>
    <row r="26" spans="1:12" s="51" customFormat="1" ht="28" customHeight="1" x14ac:dyDescent="0.15">
      <c r="A26" s="45"/>
      <c r="B26" s="45"/>
      <c r="C26" s="50"/>
      <c r="D26" s="45"/>
      <c r="E26" s="72"/>
      <c r="F26" s="73"/>
      <c r="G26" s="78"/>
      <c r="H26" s="75"/>
      <c r="I26" s="45"/>
      <c r="J26" s="55"/>
      <c r="K26" s="56"/>
      <c r="L26" s="45"/>
    </row>
    <row r="27" spans="1:12" s="51" customFormat="1" ht="28" customHeight="1" x14ac:dyDescent="0.15">
      <c r="A27" s="45"/>
      <c r="B27" s="45"/>
      <c r="C27" s="50"/>
      <c r="D27" s="45"/>
      <c r="E27" s="72"/>
      <c r="F27" s="73"/>
      <c r="G27" s="78"/>
      <c r="H27" s="75"/>
      <c r="I27" s="45"/>
      <c r="J27" s="55"/>
      <c r="K27" s="56"/>
      <c r="L27" s="45"/>
    </row>
    <row r="28" spans="1:12" s="51" customFormat="1" ht="28" customHeight="1" x14ac:dyDescent="0.15">
      <c r="A28" s="45"/>
      <c r="B28" s="45"/>
      <c r="C28" s="50"/>
      <c r="D28" s="45"/>
      <c r="E28" s="72"/>
      <c r="F28" s="73"/>
      <c r="G28" s="78"/>
      <c r="H28" s="75"/>
      <c r="I28" s="45"/>
      <c r="J28" s="55"/>
      <c r="K28" s="56"/>
      <c r="L28" s="45"/>
    </row>
    <row r="29" spans="1:12" s="51" customFormat="1" ht="28" customHeight="1" x14ac:dyDescent="0.15">
      <c r="A29" s="45"/>
      <c r="B29" s="45"/>
      <c r="C29" s="50"/>
      <c r="D29" s="45"/>
      <c r="E29" s="72"/>
      <c r="F29" s="73"/>
      <c r="G29" s="79"/>
      <c r="H29" s="75"/>
      <c r="I29" s="45"/>
      <c r="J29" s="55"/>
      <c r="K29" s="56"/>
      <c r="L29" s="45"/>
    </row>
    <row r="30" spans="1:12" s="51" customFormat="1" ht="28" customHeight="1" x14ac:dyDescent="0.15">
      <c r="A30" s="45"/>
      <c r="B30" s="45"/>
      <c r="C30" s="50"/>
      <c r="D30" s="45"/>
      <c r="E30" s="72"/>
      <c r="F30" s="80"/>
      <c r="G30" s="79"/>
      <c r="H30" s="81"/>
      <c r="I30" s="45"/>
      <c r="J30" s="55"/>
      <c r="K30" s="56"/>
      <c r="L30" s="45"/>
    </row>
    <row r="31" spans="1:12" s="51" customFormat="1" ht="27.75" customHeight="1" x14ac:dyDescent="0.15">
      <c r="C31" s="56"/>
      <c r="E31" s="72"/>
      <c r="F31" s="82"/>
      <c r="G31" s="79"/>
      <c r="H31" s="81"/>
      <c r="J31" s="55"/>
      <c r="K31"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566EDA44-A76D-0344-9A2C-74540B952053}">
            <xm:f>'Chart Data'!$B$6</xm:f>
            <x14:dxf>
              <font>
                <color theme="7"/>
              </font>
            </x14:dxf>
          </x14:cfRule>
          <xm:sqref>G15:H15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ADD94-7521-A941-B11B-40FF3F78AE63}">
  <sheetPr>
    <tabColor theme="3" tint="0.249977111117893"/>
    <pageSetUpPr fitToPage="1"/>
  </sheetPr>
  <dimension ref="A1:L32"/>
  <sheetViews>
    <sheetView showGridLines="0" zoomScaleNormal="73" workbookViewId="0">
      <selection activeCell="C3" sqref="C3"/>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62</v>
      </c>
      <c r="L2" s="21" t="s">
        <v>0</v>
      </c>
    </row>
    <row r="3" spans="1:12" s="3" customFormat="1" ht="33" customHeight="1" x14ac:dyDescent="0.2">
      <c r="B3" s="4" t="s">
        <v>53</v>
      </c>
      <c r="G3" s="5" t="s">
        <v>33</v>
      </c>
    </row>
    <row r="4" spans="1:12" s="3" customFormat="1" ht="18.75" customHeight="1" x14ac:dyDescent="0.15">
      <c r="B4" s="13"/>
      <c r="F4" s="6"/>
      <c r="G4" s="96" t="s">
        <v>24</v>
      </c>
      <c r="H4" s="96"/>
    </row>
    <row r="5" spans="1:12" s="3" customFormat="1" ht="3.75" customHeight="1" x14ac:dyDescent="0.15">
      <c r="F5" s="6"/>
      <c r="G5" s="7"/>
      <c r="H5" s="7"/>
    </row>
    <row r="6" spans="1:12" s="3" customFormat="1" ht="46.5" customHeight="1" x14ac:dyDescent="0.15">
      <c r="F6" s="6"/>
      <c r="G6" s="100">
        <f>SUM(MonthlyIncome5811[VALOR])</f>
        <v>0</v>
      </c>
      <c r="H6" s="100"/>
      <c r="J6" s="6"/>
      <c r="K6" s="8"/>
    </row>
    <row r="7" spans="1:12" s="3" customFormat="1" ht="18.75" customHeight="1" x14ac:dyDescent="0.15">
      <c r="G7" s="96" t="s">
        <v>25</v>
      </c>
      <c r="H7" s="96"/>
      <c r="J7" s="6"/>
      <c r="K7" s="8"/>
    </row>
    <row r="8" spans="1:12" s="3" customFormat="1" ht="3.75" customHeight="1" x14ac:dyDescent="0.15">
      <c r="G8" s="7"/>
      <c r="H8" s="7"/>
      <c r="J8" s="6"/>
      <c r="K8" s="8"/>
    </row>
    <row r="9" spans="1:12" s="3" customFormat="1" ht="46.5" customHeight="1" x14ac:dyDescent="0.15">
      <c r="F9" s="9"/>
      <c r="G9" s="100">
        <f>SUM(MonthlyExpenses6912[VALOR])</f>
        <v>0</v>
      </c>
      <c r="H9" s="100"/>
    </row>
    <row r="10" spans="1:12" s="3" customFormat="1" ht="18.75" customHeight="1" x14ac:dyDescent="0.15">
      <c r="A10" s="9"/>
      <c r="F10" s="9"/>
      <c r="G10" s="96" t="s">
        <v>26</v>
      </c>
      <c r="H10" s="96"/>
    </row>
    <row r="11" spans="1:12" s="3" customFormat="1" ht="3.75" customHeight="1" x14ac:dyDescent="0.15">
      <c r="A11" s="9"/>
      <c r="F11" s="9"/>
      <c r="G11" s="7"/>
      <c r="H11" s="7"/>
    </row>
    <row r="12" spans="1:12" s="3" customFormat="1" ht="46.5" customHeight="1" x14ac:dyDescent="0.15">
      <c r="A12" s="9"/>
      <c r="F12" s="9"/>
      <c r="G12" s="100">
        <f>SUM(Savings71013[VALOR])</f>
        <v>0</v>
      </c>
      <c r="H12" s="100"/>
    </row>
    <row r="13" spans="1:12" s="3" customFormat="1" ht="18.75" customHeight="1" x14ac:dyDescent="0.15">
      <c r="A13" s="9"/>
      <c r="F13" s="9"/>
      <c r="G13" s="96" t="s">
        <v>32</v>
      </c>
      <c r="H13" s="96"/>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1" customFormat="1" ht="28" customHeight="1" x14ac:dyDescent="0.15">
      <c r="A18" s="45"/>
      <c r="B18" s="73" t="s">
        <v>2</v>
      </c>
      <c r="C18" s="75">
        <v>0</v>
      </c>
      <c r="D18" s="45"/>
      <c r="E18" s="72">
        <v>45597</v>
      </c>
      <c r="F18" s="73" t="s">
        <v>7</v>
      </c>
      <c r="G18" s="74" t="s">
        <v>18</v>
      </c>
      <c r="H18" s="75">
        <v>0</v>
      </c>
      <c r="I18" s="45"/>
      <c r="J18" s="76">
        <v>45597</v>
      </c>
      <c r="K18" s="75">
        <v>0</v>
      </c>
      <c r="L18" s="45"/>
    </row>
    <row r="19" spans="1:12" s="51" customFormat="1" ht="28" customHeight="1" x14ac:dyDescent="0.15">
      <c r="A19" s="45"/>
      <c r="B19" s="73"/>
      <c r="C19" s="75"/>
      <c r="D19" s="45"/>
      <c r="E19" s="72"/>
      <c r="F19" s="73"/>
      <c r="G19" s="74"/>
      <c r="H19" s="75"/>
      <c r="I19" s="45"/>
      <c r="J19" s="76"/>
      <c r="K19" s="75"/>
      <c r="L19" s="45"/>
    </row>
    <row r="20" spans="1:12" s="51" customFormat="1" ht="28" customHeight="1" x14ac:dyDescent="0.15">
      <c r="A20" s="45"/>
      <c r="B20" s="73"/>
      <c r="C20" s="75"/>
      <c r="D20" s="45"/>
      <c r="E20" s="72"/>
      <c r="F20" s="73"/>
      <c r="G20" s="74"/>
      <c r="H20" s="75"/>
      <c r="I20" s="45"/>
      <c r="J20" s="76"/>
      <c r="K20" s="75"/>
      <c r="L20" s="45"/>
    </row>
    <row r="21" spans="1:12" s="51" customFormat="1" ht="28" customHeight="1" x14ac:dyDescent="0.15">
      <c r="A21" s="45"/>
      <c r="B21" s="73"/>
      <c r="C21" s="75"/>
      <c r="D21" s="45"/>
      <c r="E21" s="72"/>
      <c r="F21" s="73"/>
      <c r="G21" s="74"/>
      <c r="H21" s="75"/>
      <c r="I21" s="45"/>
      <c r="J21" s="55"/>
      <c r="K21" s="56"/>
      <c r="L21" s="45"/>
    </row>
    <row r="22" spans="1:12" s="51" customFormat="1" ht="28" customHeight="1" x14ac:dyDescent="0.15">
      <c r="A22" s="45"/>
      <c r="B22" s="82"/>
      <c r="C22" s="77"/>
      <c r="D22" s="45"/>
      <c r="E22" s="72"/>
      <c r="F22" s="73"/>
      <c r="G22" s="78"/>
      <c r="H22" s="75"/>
      <c r="I22" s="45"/>
      <c r="J22" s="55"/>
      <c r="K22" s="56"/>
      <c r="L22" s="45"/>
    </row>
    <row r="23" spans="1:12" s="51" customFormat="1" ht="28" customHeight="1" x14ac:dyDescent="0.15">
      <c r="A23" s="45"/>
      <c r="B23" s="45"/>
      <c r="C23" s="50"/>
      <c r="D23" s="45"/>
      <c r="E23" s="72"/>
      <c r="F23" s="73"/>
      <c r="G23" s="78"/>
      <c r="H23" s="75"/>
      <c r="I23" s="45"/>
      <c r="J23" s="55"/>
      <c r="K23" s="56"/>
      <c r="L23" s="45"/>
    </row>
    <row r="24" spans="1:12" s="51" customFormat="1" ht="28" customHeight="1" x14ac:dyDescent="0.15">
      <c r="A24" s="45"/>
      <c r="B24" s="45"/>
      <c r="C24" s="50"/>
      <c r="D24" s="45"/>
      <c r="E24" s="72"/>
      <c r="F24" s="73"/>
      <c r="G24" s="78"/>
      <c r="H24" s="75"/>
      <c r="I24" s="45"/>
      <c r="J24" s="55"/>
      <c r="K24" s="56"/>
      <c r="L24" s="45"/>
    </row>
    <row r="25" spans="1:12" s="51" customFormat="1" ht="28" customHeight="1" x14ac:dyDescent="0.15">
      <c r="A25" s="45"/>
      <c r="B25" s="45"/>
      <c r="C25" s="50"/>
      <c r="D25" s="45"/>
      <c r="E25" s="72"/>
      <c r="F25" s="73"/>
      <c r="G25" s="79"/>
      <c r="H25" s="75"/>
      <c r="I25" s="45"/>
      <c r="J25" s="55"/>
      <c r="K25" s="56"/>
      <c r="L25" s="45"/>
    </row>
    <row r="26" spans="1:12" s="51" customFormat="1" ht="28" customHeight="1" x14ac:dyDescent="0.15">
      <c r="A26" s="45"/>
      <c r="B26" s="45"/>
      <c r="C26" s="50"/>
      <c r="D26" s="45"/>
      <c r="E26" s="72"/>
      <c r="F26" s="73"/>
      <c r="G26" s="78"/>
      <c r="H26" s="75"/>
      <c r="I26" s="45"/>
      <c r="J26" s="55"/>
      <c r="K26" s="56"/>
      <c r="L26" s="45"/>
    </row>
    <row r="27" spans="1:12" s="51" customFormat="1" ht="28" customHeight="1" x14ac:dyDescent="0.15">
      <c r="A27" s="45"/>
      <c r="B27" s="45"/>
      <c r="C27" s="50"/>
      <c r="D27" s="45"/>
      <c r="E27" s="72"/>
      <c r="F27" s="73"/>
      <c r="G27" s="78"/>
      <c r="H27" s="75"/>
      <c r="I27" s="45"/>
      <c r="J27" s="55"/>
      <c r="K27" s="56"/>
      <c r="L27" s="45"/>
    </row>
    <row r="28" spans="1:12" s="51" customFormat="1" ht="28" customHeight="1" x14ac:dyDescent="0.15">
      <c r="A28" s="45"/>
      <c r="B28" s="45"/>
      <c r="C28" s="50"/>
      <c r="D28" s="45"/>
      <c r="E28" s="72"/>
      <c r="F28" s="73"/>
      <c r="G28" s="78"/>
      <c r="H28" s="75"/>
      <c r="I28" s="45"/>
      <c r="J28" s="55"/>
      <c r="K28" s="56"/>
      <c r="L28" s="45"/>
    </row>
    <row r="29" spans="1:12" s="51" customFormat="1" ht="28" customHeight="1" x14ac:dyDescent="0.15">
      <c r="A29" s="45"/>
      <c r="B29" s="45"/>
      <c r="C29" s="50"/>
      <c r="D29" s="45"/>
      <c r="E29" s="72"/>
      <c r="F29" s="73"/>
      <c r="G29" s="79"/>
      <c r="H29" s="75"/>
      <c r="I29" s="45"/>
      <c r="J29" s="55"/>
      <c r="K29" s="56"/>
      <c r="L29" s="45"/>
    </row>
    <row r="30" spans="1:12" s="51" customFormat="1" ht="28" customHeight="1" x14ac:dyDescent="0.15">
      <c r="A30" s="45"/>
      <c r="B30" s="45"/>
      <c r="C30" s="50"/>
      <c r="D30" s="45"/>
      <c r="E30" s="72"/>
      <c r="F30" s="80"/>
      <c r="G30" s="79"/>
      <c r="H30" s="81"/>
      <c r="I30" s="45"/>
      <c r="J30" s="55"/>
      <c r="K30" s="56"/>
      <c r="L30" s="45"/>
    </row>
    <row r="31" spans="1:12" s="51" customFormat="1" ht="27.75" customHeight="1" x14ac:dyDescent="0.15">
      <c r="C31" s="56"/>
      <c r="E31" s="72"/>
      <c r="F31" s="82"/>
      <c r="G31" s="79"/>
      <c r="H31" s="81"/>
      <c r="J31" s="55"/>
      <c r="K31" s="56"/>
    </row>
    <row r="32" spans="1:12" s="51" customFormat="1" ht="27.75" customHeight="1" x14ac:dyDescent="0.15">
      <c r="C32" s="56"/>
      <c r="G32" s="55"/>
      <c r="H32" s="56"/>
      <c r="J32" s="55"/>
      <c r="K32"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E9776B02-3787-794D-B07B-8A43AD66C0F2}">
            <xm:f>'Chart Data'!$B$6</xm:f>
            <x14:dxf>
              <font>
                <color theme="7"/>
              </font>
            </x14:dxf>
          </x14:cfRule>
          <xm:sqref>G15:H15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7F63E-A74B-5C47-9570-954B108C9E05}">
  <sheetPr>
    <tabColor theme="3" tint="0.249977111117893"/>
    <pageSetUpPr fitToPage="1"/>
  </sheetPr>
  <dimension ref="A1:L34"/>
  <sheetViews>
    <sheetView showGridLines="0" zoomScaleNormal="73" workbookViewId="0">
      <selection activeCell="N13" sqref="N13"/>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62</v>
      </c>
      <c r="L2" s="23" t="s">
        <v>0</v>
      </c>
    </row>
    <row r="3" spans="1:12" s="3" customFormat="1" ht="33" customHeight="1" x14ac:dyDescent="0.2">
      <c r="B3" s="4" t="s">
        <v>53</v>
      </c>
      <c r="G3" s="5" t="s">
        <v>33</v>
      </c>
    </row>
    <row r="4" spans="1:12" s="3" customFormat="1" ht="18.75" customHeight="1" x14ac:dyDescent="0.15">
      <c r="B4" s="13"/>
      <c r="F4" s="6"/>
      <c r="G4" s="99" t="s">
        <v>24</v>
      </c>
      <c r="H4" s="99"/>
    </row>
    <row r="5" spans="1:12" s="3" customFormat="1" ht="3.75" customHeight="1" x14ac:dyDescent="0.15">
      <c r="F5" s="6"/>
      <c r="G5" s="7"/>
      <c r="H5" s="7"/>
    </row>
    <row r="6" spans="1:12" s="3" customFormat="1" ht="46.5" customHeight="1" x14ac:dyDescent="0.15">
      <c r="F6" s="6"/>
      <c r="G6" s="100">
        <f>SUM(MonthlyIncome53541475356[VALOR])</f>
        <v>0</v>
      </c>
      <c r="H6" s="100"/>
      <c r="J6" s="6"/>
      <c r="K6" s="8"/>
    </row>
    <row r="7" spans="1:12" s="3" customFormat="1" ht="18.75" customHeight="1" x14ac:dyDescent="0.15">
      <c r="G7" s="99" t="s">
        <v>25</v>
      </c>
      <c r="H7" s="99"/>
      <c r="J7" s="6"/>
      <c r="K7" s="8"/>
    </row>
    <row r="8" spans="1:12" s="3" customFormat="1" ht="3.75" customHeight="1" x14ac:dyDescent="0.15">
      <c r="G8" s="7"/>
      <c r="H8" s="7"/>
      <c r="J8" s="6"/>
      <c r="K8" s="8"/>
    </row>
    <row r="9" spans="1:12" s="3" customFormat="1" ht="46.5" customHeight="1" x14ac:dyDescent="0.15">
      <c r="F9" s="9"/>
      <c r="G9" s="100">
        <f>SUM(MonthlyExpenses63642485457[VALOR])</f>
        <v>0</v>
      </c>
      <c r="H9" s="100"/>
    </row>
    <row r="10" spans="1:12" s="3" customFormat="1" ht="18.75" customHeight="1" x14ac:dyDescent="0.15">
      <c r="A10" s="9"/>
      <c r="F10" s="9"/>
      <c r="G10" s="99" t="s">
        <v>26</v>
      </c>
      <c r="H10" s="99"/>
    </row>
    <row r="11" spans="1:12" s="3" customFormat="1" ht="3.75" customHeight="1" x14ac:dyDescent="0.15">
      <c r="A11" s="9"/>
      <c r="F11" s="9"/>
      <c r="G11" s="7"/>
      <c r="H11" s="7"/>
    </row>
    <row r="12" spans="1:12" s="3" customFormat="1" ht="46.5" customHeight="1" x14ac:dyDescent="0.15">
      <c r="A12" s="9"/>
      <c r="F12" s="9"/>
      <c r="G12" s="100">
        <f>SUM(Savings73743495558[VALOR])</f>
        <v>0</v>
      </c>
      <c r="H12" s="100"/>
    </row>
    <row r="13" spans="1:12" s="3" customFormat="1" ht="18.75" customHeight="1" x14ac:dyDescent="0.15">
      <c r="A13" s="9"/>
      <c r="F13" s="9"/>
      <c r="G13" s="99" t="s">
        <v>32</v>
      </c>
      <c r="H13" s="99"/>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1" customFormat="1" ht="28" customHeight="1" x14ac:dyDescent="0.15">
      <c r="A18" s="45"/>
      <c r="B18" s="73" t="s">
        <v>2</v>
      </c>
      <c r="C18" s="75">
        <v>0</v>
      </c>
      <c r="D18" s="45"/>
      <c r="E18" s="72">
        <v>45627</v>
      </c>
      <c r="F18" s="73" t="s">
        <v>7</v>
      </c>
      <c r="G18" s="74" t="s">
        <v>18</v>
      </c>
      <c r="H18" s="75">
        <v>0</v>
      </c>
      <c r="I18" s="45"/>
      <c r="J18" s="76">
        <v>45627</v>
      </c>
      <c r="K18" s="75">
        <v>0</v>
      </c>
      <c r="L18" s="45"/>
    </row>
    <row r="19" spans="1:12" s="51" customFormat="1" ht="28" customHeight="1" x14ac:dyDescent="0.15">
      <c r="A19" s="45"/>
      <c r="B19" s="73"/>
      <c r="C19" s="75"/>
      <c r="D19" s="45"/>
      <c r="E19" s="72"/>
      <c r="F19" s="73"/>
      <c r="G19" s="74"/>
      <c r="H19" s="75"/>
      <c r="I19" s="45"/>
      <c r="J19" s="76"/>
      <c r="K19" s="75"/>
      <c r="L19" s="45"/>
    </row>
    <row r="20" spans="1:12" s="51" customFormat="1" ht="28" customHeight="1" x14ac:dyDescent="0.15">
      <c r="A20" s="45"/>
      <c r="B20" s="73"/>
      <c r="C20" s="75"/>
      <c r="D20" s="45"/>
      <c r="E20" s="72"/>
      <c r="F20" s="73"/>
      <c r="G20" s="74"/>
      <c r="H20" s="75"/>
      <c r="I20" s="45"/>
      <c r="J20" s="76"/>
      <c r="K20" s="75"/>
      <c r="L20" s="45"/>
    </row>
    <row r="21" spans="1:12" s="51" customFormat="1" ht="28" customHeight="1" x14ac:dyDescent="0.15">
      <c r="A21" s="45"/>
      <c r="B21" s="73"/>
      <c r="C21" s="75"/>
      <c r="D21" s="45"/>
      <c r="E21" s="72"/>
      <c r="F21" s="73"/>
      <c r="G21" s="74"/>
      <c r="H21" s="75"/>
      <c r="I21" s="45"/>
      <c r="J21" s="55"/>
      <c r="K21" s="56"/>
      <c r="L21" s="45"/>
    </row>
    <row r="22" spans="1:12" s="51" customFormat="1" ht="28" customHeight="1" x14ac:dyDescent="0.15">
      <c r="A22" s="45"/>
      <c r="B22" s="82"/>
      <c r="C22" s="77"/>
      <c r="D22" s="45"/>
      <c r="E22" s="72"/>
      <c r="F22" s="73"/>
      <c r="G22" s="78"/>
      <c r="H22" s="75"/>
      <c r="I22" s="45"/>
      <c r="J22" s="55"/>
      <c r="K22" s="56"/>
      <c r="L22" s="45"/>
    </row>
    <row r="23" spans="1:12" s="51" customFormat="1" ht="28" customHeight="1" x14ac:dyDescent="0.15">
      <c r="A23" s="45"/>
      <c r="B23" s="45"/>
      <c r="C23" s="50"/>
      <c r="D23" s="45"/>
      <c r="E23" s="72"/>
      <c r="F23" s="73"/>
      <c r="G23" s="78"/>
      <c r="H23" s="75"/>
      <c r="I23" s="45"/>
      <c r="J23" s="55"/>
      <c r="K23" s="56"/>
      <c r="L23" s="45"/>
    </row>
    <row r="24" spans="1:12" s="51" customFormat="1" ht="28" customHeight="1" x14ac:dyDescent="0.15">
      <c r="A24" s="45"/>
      <c r="B24" s="45"/>
      <c r="C24" s="50"/>
      <c r="D24" s="45"/>
      <c r="E24" s="72"/>
      <c r="F24" s="73"/>
      <c r="G24" s="78"/>
      <c r="H24" s="75"/>
      <c r="I24" s="45"/>
      <c r="J24" s="55"/>
      <c r="K24" s="56"/>
      <c r="L24" s="45"/>
    </row>
    <row r="25" spans="1:12" s="51" customFormat="1" ht="28" customHeight="1" x14ac:dyDescent="0.15">
      <c r="A25" s="45"/>
      <c r="B25" s="45"/>
      <c r="C25" s="50"/>
      <c r="D25" s="45"/>
      <c r="E25" s="72"/>
      <c r="F25" s="73"/>
      <c r="G25" s="79"/>
      <c r="H25" s="75"/>
      <c r="I25" s="45"/>
      <c r="J25" s="55"/>
      <c r="K25" s="56"/>
      <c r="L25" s="45"/>
    </row>
    <row r="26" spans="1:12" s="51" customFormat="1" ht="28" customHeight="1" x14ac:dyDescent="0.15">
      <c r="A26" s="45"/>
      <c r="B26" s="45"/>
      <c r="C26" s="50"/>
      <c r="D26" s="45"/>
      <c r="E26" s="72"/>
      <c r="F26" s="73"/>
      <c r="G26" s="78"/>
      <c r="H26" s="75"/>
      <c r="I26" s="45"/>
      <c r="J26" s="55"/>
      <c r="K26" s="56"/>
      <c r="L26" s="45"/>
    </row>
    <row r="27" spans="1:12" s="51" customFormat="1" ht="28" customHeight="1" x14ac:dyDescent="0.15">
      <c r="A27" s="45"/>
      <c r="B27" s="45"/>
      <c r="C27" s="50"/>
      <c r="D27" s="45"/>
      <c r="E27" s="72"/>
      <c r="F27" s="73"/>
      <c r="G27" s="78"/>
      <c r="H27" s="75"/>
      <c r="I27" s="45"/>
      <c r="J27" s="55"/>
      <c r="K27" s="56"/>
      <c r="L27" s="45"/>
    </row>
    <row r="28" spans="1:12" s="51" customFormat="1" ht="28" customHeight="1" x14ac:dyDescent="0.15">
      <c r="A28" s="45"/>
      <c r="B28" s="45"/>
      <c r="C28" s="50"/>
      <c r="D28" s="45"/>
      <c r="E28" s="72"/>
      <c r="F28" s="73"/>
      <c r="G28" s="78"/>
      <c r="H28" s="75"/>
      <c r="I28" s="45"/>
      <c r="J28" s="55"/>
      <c r="K28" s="56"/>
      <c r="L28" s="45"/>
    </row>
    <row r="29" spans="1:12" s="51" customFormat="1" ht="28" customHeight="1" x14ac:dyDescent="0.15">
      <c r="A29" s="45"/>
      <c r="B29" s="45"/>
      <c r="C29" s="50"/>
      <c r="D29" s="45"/>
      <c r="E29" s="72"/>
      <c r="F29" s="73"/>
      <c r="G29" s="79"/>
      <c r="H29" s="75"/>
      <c r="I29" s="45"/>
      <c r="J29" s="55"/>
      <c r="K29" s="56"/>
      <c r="L29" s="45"/>
    </row>
    <row r="30" spans="1:12" s="51" customFormat="1" ht="28" customHeight="1" x14ac:dyDescent="0.15">
      <c r="A30" s="45"/>
      <c r="B30" s="45"/>
      <c r="C30" s="50"/>
      <c r="D30" s="45"/>
      <c r="E30" s="72"/>
      <c r="F30" s="80"/>
      <c r="G30" s="79"/>
      <c r="H30" s="81"/>
      <c r="I30" s="45"/>
      <c r="J30" s="55"/>
      <c r="K30" s="56"/>
      <c r="L30" s="45"/>
    </row>
    <row r="31" spans="1:12" s="51" customFormat="1" ht="27.75" customHeight="1" x14ac:dyDescent="0.15">
      <c r="C31" s="56"/>
      <c r="E31" s="72"/>
      <c r="F31" s="82"/>
      <c r="G31" s="79"/>
      <c r="H31" s="81"/>
      <c r="J31" s="55"/>
      <c r="K31" s="56"/>
    </row>
    <row r="32" spans="1:12" s="51" customFormat="1" ht="27.75" customHeight="1" x14ac:dyDescent="0.15">
      <c r="C32" s="56"/>
      <c r="G32" s="55"/>
      <c r="H32" s="56"/>
      <c r="J32" s="55"/>
      <c r="K32" s="56"/>
    </row>
    <row r="33" spans="3:11" s="51" customFormat="1" ht="27.75" customHeight="1" x14ac:dyDescent="0.15">
      <c r="C33" s="56"/>
      <c r="G33" s="55"/>
      <c r="H33" s="56"/>
      <c r="J33" s="55"/>
      <c r="K33" s="56"/>
    </row>
    <row r="34" spans="3:11" s="51" customFormat="1" ht="27.75" customHeight="1" x14ac:dyDescent="0.15">
      <c r="C34" s="56"/>
      <c r="G34" s="55"/>
      <c r="H34" s="56"/>
      <c r="J34" s="55"/>
      <c r="K34"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94324B1B-8D12-7946-9215-4A6D437AF5E7}">
            <xm:f>'Chart Data'!$B$6</xm:f>
            <x14:dxf>
              <font>
                <color theme="7"/>
              </font>
            </x14:dxf>
          </x14:cfRule>
          <xm:sqref>G15:H15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tint="0.249977111117893"/>
  </sheetPr>
  <dimension ref="B2:B6"/>
  <sheetViews>
    <sheetView workbookViewId="0">
      <selection activeCell="B7" sqref="B7"/>
    </sheetView>
  </sheetViews>
  <sheetFormatPr baseColWidth="10" defaultColWidth="8.83203125" defaultRowHeight="13" x14ac:dyDescent="0.15"/>
  <cols>
    <col min="1" max="1" width="1.6640625" customWidth="1"/>
  </cols>
  <sheetData>
    <row r="2" spans="2:2" x14ac:dyDescent="0.15">
      <c r="B2" t="s">
        <v>1</v>
      </c>
    </row>
    <row r="4" spans="2:2" x14ac:dyDescent="0.15">
      <c r="B4" s="1">
        <f>MIN(1,1-B5)</f>
        <v>0.25</v>
      </c>
    </row>
    <row r="5" spans="2:2" x14ac:dyDescent="0.15">
      <c r="B5" s="1">
        <f>MIN(TotalMonthlyExpenses/TotalMonthlyIncome,1)</f>
        <v>0.75</v>
      </c>
    </row>
    <row r="6" spans="2:2" x14ac:dyDescent="0.15">
      <c r="B6" t="b">
        <f>(TotalMonthlyExpenses/TotalMonthlyIncome)&gt;1</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pageSetUpPr fitToPage="1"/>
  </sheetPr>
  <dimension ref="A1:R33"/>
  <sheetViews>
    <sheetView showGridLines="0" zoomScaleNormal="73" workbookViewId="0">
      <selection activeCell="J4" sqref="J4"/>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5" width="9.1640625" style="10"/>
    <col min="16" max="16" width="13.5" style="10" customWidth="1"/>
    <col min="17" max="17" width="10.1640625" style="44" bestFit="1" customWidth="1"/>
    <col min="18" max="18" width="10.33203125" style="10" customWidth="1"/>
    <col min="19" max="16384" width="9.1640625" style="10"/>
  </cols>
  <sheetData>
    <row r="1" spans="1:18" s="2" customFormat="1" ht="5.25" customHeight="1" x14ac:dyDescent="0.15">
      <c r="Q1" s="41"/>
    </row>
    <row r="2" spans="1:18" s="21" customFormat="1" ht="73" customHeight="1" x14ac:dyDescent="0.15">
      <c r="C2" s="22" t="s">
        <v>62</v>
      </c>
      <c r="L2" s="21" t="s">
        <v>0</v>
      </c>
      <c r="Q2" s="42"/>
    </row>
    <row r="3" spans="1:18" s="3" customFormat="1" ht="33" customHeight="1" x14ac:dyDescent="0.2">
      <c r="B3" s="101" t="s">
        <v>53</v>
      </c>
      <c r="G3" s="71" t="s">
        <v>33</v>
      </c>
      <c r="Q3" s="43"/>
    </row>
    <row r="4" spans="1:18" s="3" customFormat="1" ht="18.75" customHeight="1" x14ac:dyDescent="0.15">
      <c r="B4" s="13"/>
      <c r="F4" s="6"/>
      <c r="G4" s="96" t="s">
        <v>24</v>
      </c>
      <c r="H4" s="96"/>
    </row>
    <row r="5" spans="1:18" s="3" customFormat="1" ht="3.75" customHeight="1" x14ac:dyDescent="0.15">
      <c r="F5" s="6"/>
      <c r="G5" s="7"/>
      <c r="H5" s="7"/>
      <c r="Q5" s="43"/>
    </row>
    <row r="6" spans="1:18" s="3" customFormat="1" ht="46.5" customHeight="1" x14ac:dyDescent="0.15">
      <c r="F6" s="6"/>
      <c r="G6" s="97">
        <f>SUM(MonthlyIncome[VALOR])</f>
        <v>1800000</v>
      </c>
      <c r="H6" s="97"/>
      <c r="J6" s="6"/>
      <c r="K6" s="95" t="s">
        <v>61</v>
      </c>
      <c r="L6" s="95"/>
      <c r="M6" s="95"/>
      <c r="N6" s="95"/>
      <c r="O6" s="47"/>
      <c r="P6" s="45"/>
      <c r="Q6" s="47"/>
      <c r="R6" s="46"/>
    </row>
    <row r="7" spans="1:18" s="3" customFormat="1" ht="18.75" customHeight="1" x14ac:dyDescent="0.15">
      <c r="G7" s="96" t="s">
        <v>25</v>
      </c>
      <c r="H7" s="96"/>
      <c r="J7" s="6"/>
      <c r="K7" s="95"/>
      <c r="L7" s="95"/>
      <c r="M7" s="95"/>
      <c r="N7" s="95"/>
      <c r="O7" s="49"/>
      <c r="P7" s="45"/>
      <c r="Q7" s="48"/>
      <c r="R7" s="46"/>
    </row>
    <row r="8" spans="1:18" s="3" customFormat="1" ht="3.75" customHeight="1" x14ac:dyDescent="0.15">
      <c r="G8" s="7"/>
      <c r="H8" s="7"/>
      <c r="J8" s="6"/>
      <c r="K8" s="95"/>
      <c r="L8" s="95"/>
      <c r="M8" s="95"/>
      <c r="N8" s="95"/>
      <c r="O8" s="45"/>
      <c r="P8" s="45"/>
      <c r="Q8" s="46"/>
    </row>
    <row r="9" spans="1:18" s="3" customFormat="1" ht="46.5" customHeight="1" x14ac:dyDescent="0.15">
      <c r="F9" s="9"/>
      <c r="G9" s="97">
        <f>SUM(MonthlyExpenses[VALOR])</f>
        <v>1350000</v>
      </c>
      <c r="H9" s="97"/>
      <c r="K9" s="95"/>
      <c r="L9" s="95"/>
      <c r="M9" s="95"/>
      <c r="N9" s="95"/>
      <c r="O9" s="45"/>
      <c r="P9" s="45"/>
      <c r="Q9" s="46"/>
    </row>
    <row r="10" spans="1:18" s="3" customFormat="1" ht="18.75" customHeight="1" x14ac:dyDescent="0.15">
      <c r="A10" s="9"/>
      <c r="F10" s="9"/>
      <c r="G10" s="96" t="s">
        <v>26</v>
      </c>
      <c r="H10" s="96"/>
      <c r="K10" s="95"/>
      <c r="L10" s="95"/>
      <c r="M10" s="95"/>
      <c r="N10" s="95"/>
      <c r="O10" s="45"/>
      <c r="P10" s="45"/>
      <c r="Q10" s="43"/>
    </row>
    <row r="11" spans="1:18" s="3" customFormat="1" ht="3.75" customHeight="1" x14ac:dyDescent="0.15">
      <c r="A11" s="9"/>
      <c r="F11" s="9"/>
      <c r="G11" s="7"/>
      <c r="H11" s="7"/>
      <c r="Q11" s="43"/>
    </row>
    <row r="12" spans="1:18" s="3" customFormat="1" ht="46.5" customHeight="1" x14ac:dyDescent="0.15">
      <c r="A12" s="9"/>
      <c r="F12" s="9"/>
      <c r="G12" s="98">
        <f>SUM(Savings[VALOR])</f>
        <v>300000</v>
      </c>
      <c r="H12" s="98"/>
      <c r="Q12" s="43"/>
    </row>
    <row r="13" spans="1:18" s="3" customFormat="1" ht="18.75" customHeight="1" x14ac:dyDescent="0.15">
      <c r="A13" s="9"/>
      <c r="F13" s="9"/>
      <c r="G13" s="96" t="s">
        <v>32</v>
      </c>
      <c r="H13" s="96"/>
      <c r="Q13" s="43"/>
    </row>
    <row r="14" spans="1:18" s="3" customFormat="1" ht="3.75" customHeight="1" x14ac:dyDescent="0.15">
      <c r="A14" s="9"/>
      <c r="F14" s="9"/>
      <c r="G14" s="7"/>
      <c r="H14" s="7"/>
      <c r="Q14" s="43"/>
    </row>
    <row r="15" spans="1:18" s="3" customFormat="1" ht="46.5" customHeight="1" x14ac:dyDescent="0.15">
      <c r="A15" s="9"/>
      <c r="F15" s="9"/>
      <c r="G15" s="97">
        <f>TotalMonthlyIncome-TotalMonthlyExpenses-TotalMonthlySavings</f>
        <v>150000</v>
      </c>
      <c r="H15" s="97"/>
      <c r="Q15" s="43"/>
    </row>
    <row r="16" spans="1:18" s="40" customFormat="1" ht="31.5" customHeight="1" x14ac:dyDescent="0.2">
      <c r="B16" s="108" t="s">
        <v>5</v>
      </c>
      <c r="C16" s="108"/>
      <c r="D16" s="109"/>
      <c r="E16" s="109"/>
      <c r="F16" s="108" t="s">
        <v>6</v>
      </c>
      <c r="G16" s="108"/>
      <c r="H16" s="108"/>
      <c r="I16" s="109"/>
      <c r="J16" s="108" t="s">
        <v>31</v>
      </c>
      <c r="K16" s="108"/>
      <c r="Q16" s="110"/>
    </row>
    <row r="17" spans="1:17" s="104" customFormat="1" ht="26" customHeight="1" x14ac:dyDescent="0.15">
      <c r="B17" s="102" t="s">
        <v>30</v>
      </c>
      <c r="C17" s="103" t="s">
        <v>28</v>
      </c>
      <c r="E17" s="105" t="s">
        <v>27</v>
      </c>
      <c r="F17" s="102" t="s">
        <v>30</v>
      </c>
      <c r="G17" s="106" t="s">
        <v>29</v>
      </c>
      <c r="H17" s="103" t="s">
        <v>28</v>
      </c>
      <c r="J17" s="102" t="s">
        <v>27</v>
      </c>
      <c r="K17" s="103" t="s">
        <v>28</v>
      </c>
      <c r="Q17" s="107"/>
    </row>
    <row r="18" spans="1:17" s="51" customFormat="1" ht="28" customHeight="1" x14ac:dyDescent="0.15">
      <c r="A18" s="45"/>
      <c r="B18" s="61" t="s">
        <v>2</v>
      </c>
      <c r="C18" s="62">
        <v>1300000</v>
      </c>
      <c r="D18" s="45"/>
      <c r="E18" s="65">
        <v>45292</v>
      </c>
      <c r="F18" s="61" t="s">
        <v>7</v>
      </c>
      <c r="G18" s="66" t="s">
        <v>18</v>
      </c>
      <c r="H18" s="62">
        <v>300000</v>
      </c>
      <c r="I18" s="45"/>
      <c r="J18" s="65">
        <v>45292</v>
      </c>
      <c r="K18" s="62">
        <v>300000</v>
      </c>
      <c r="L18" s="45"/>
      <c r="Q18" s="52"/>
    </row>
    <row r="19" spans="1:17" s="51" customFormat="1" ht="28" customHeight="1" x14ac:dyDescent="0.15">
      <c r="A19" s="45"/>
      <c r="B19" s="61" t="s">
        <v>3</v>
      </c>
      <c r="C19" s="62">
        <v>200000</v>
      </c>
      <c r="D19" s="45"/>
      <c r="E19" s="65">
        <v>45292</v>
      </c>
      <c r="F19" s="61" t="s">
        <v>8</v>
      </c>
      <c r="G19" s="66" t="s">
        <v>18</v>
      </c>
      <c r="H19" s="62">
        <v>700000</v>
      </c>
      <c r="I19" s="45"/>
      <c r="J19" s="65">
        <v>45292</v>
      </c>
      <c r="K19" s="62">
        <v>0</v>
      </c>
      <c r="L19" s="45"/>
      <c r="Q19" s="52"/>
    </row>
    <row r="20" spans="1:17" s="51" customFormat="1" ht="28" customHeight="1" x14ac:dyDescent="0.15">
      <c r="A20" s="45"/>
      <c r="B20" s="61" t="s">
        <v>4</v>
      </c>
      <c r="C20" s="62">
        <v>300000</v>
      </c>
      <c r="D20" s="45"/>
      <c r="E20" s="65">
        <v>45292</v>
      </c>
      <c r="F20" s="61" t="s">
        <v>9</v>
      </c>
      <c r="G20" s="66" t="s">
        <v>18</v>
      </c>
      <c r="H20" s="62">
        <v>350000</v>
      </c>
      <c r="I20" s="45"/>
      <c r="J20" s="65">
        <v>45292</v>
      </c>
      <c r="K20" s="62">
        <v>0</v>
      </c>
      <c r="L20" s="45"/>
      <c r="Q20" s="52"/>
    </row>
    <row r="21" spans="1:17" s="51" customFormat="1" ht="28" customHeight="1" x14ac:dyDescent="0.15">
      <c r="A21" s="45"/>
      <c r="B21" s="61" t="s">
        <v>4</v>
      </c>
      <c r="C21" s="62"/>
      <c r="D21" s="45"/>
      <c r="E21" s="65">
        <v>45292</v>
      </c>
      <c r="F21" s="61" t="s">
        <v>11</v>
      </c>
      <c r="G21" s="66" t="s">
        <v>18</v>
      </c>
      <c r="H21" s="62">
        <v>0</v>
      </c>
      <c r="I21" s="45"/>
      <c r="J21" s="53" t="s">
        <v>49</v>
      </c>
      <c r="K21" s="83">
        <f>SUBTOTAL(109,Savings[VALOR])</f>
        <v>300000</v>
      </c>
      <c r="L21" s="45"/>
      <c r="Q21" s="52"/>
    </row>
    <row r="22" spans="1:17" s="51" customFormat="1" ht="28" customHeight="1" x14ac:dyDescent="0.15">
      <c r="A22" s="45"/>
      <c r="B22" s="63" t="s">
        <v>4</v>
      </c>
      <c r="C22" s="64">
        <v>0</v>
      </c>
      <c r="D22" s="45"/>
      <c r="E22" s="65">
        <v>45292</v>
      </c>
      <c r="F22" s="61" t="s">
        <v>10</v>
      </c>
      <c r="G22" s="67" t="s">
        <v>19</v>
      </c>
      <c r="H22" s="62">
        <v>0</v>
      </c>
      <c r="I22" s="45"/>
      <c r="J22" s="55"/>
      <c r="K22" s="56"/>
      <c r="L22" s="45"/>
      <c r="Q22" s="52"/>
    </row>
    <row r="23" spans="1:17" s="51" customFormat="1" ht="28" customHeight="1" x14ac:dyDescent="0.15">
      <c r="A23" s="45"/>
      <c r="B23" s="57" t="s">
        <v>49</v>
      </c>
      <c r="C23" s="58">
        <f>SUBTOTAL(109,MonthlyIncome[VALOR])</f>
        <v>1800000</v>
      </c>
      <c r="D23" s="45"/>
      <c r="E23" s="65">
        <v>45292</v>
      </c>
      <c r="F23" s="61" t="s">
        <v>13</v>
      </c>
      <c r="G23" s="67" t="s">
        <v>19</v>
      </c>
      <c r="H23" s="62">
        <v>0</v>
      </c>
      <c r="I23" s="45"/>
      <c r="J23" s="55"/>
      <c r="K23" s="56"/>
      <c r="L23" s="45"/>
      <c r="Q23" s="52"/>
    </row>
    <row r="24" spans="1:17" s="51" customFormat="1" ht="28" customHeight="1" x14ac:dyDescent="0.15">
      <c r="A24" s="45"/>
      <c r="B24" s="45"/>
      <c r="C24" s="50"/>
      <c r="D24" s="45"/>
      <c r="E24" s="65">
        <v>45292</v>
      </c>
      <c r="F24" s="61" t="s">
        <v>14</v>
      </c>
      <c r="G24" s="67" t="s">
        <v>19</v>
      </c>
      <c r="H24" s="62">
        <v>0</v>
      </c>
      <c r="I24" s="45"/>
      <c r="J24" s="55"/>
      <c r="K24" s="56"/>
      <c r="L24" s="45"/>
      <c r="Q24" s="52"/>
    </row>
    <row r="25" spans="1:17" s="51" customFormat="1" ht="28" customHeight="1" x14ac:dyDescent="0.15">
      <c r="A25" s="45"/>
      <c r="B25" s="45"/>
      <c r="C25" s="50"/>
      <c r="D25" s="45"/>
      <c r="E25" s="65">
        <v>45292</v>
      </c>
      <c r="F25" s="61" t="s">
        <v>15</v>
      </c>
      <c r="G25" s="68" t="s">
        <v>23</v>
      </c>
      <c r="H25" s="62">
        <v>0</v>
      </c>
      <c r="I25" s="45"/>
      <c r="J25" s="55"/>
      <c r="K25" s="56"/>
      <c r="L25" s="45"/>
      <c r="Q25" s="52"/>
    </row>
    <row r="26" spans="1:17" s="51" customFormat="1" ht="28" customHeight="1" x14ac:dyDescent="0.15">
      <c r="A26" s="45"/>
      <c r="B26" s="45"/>
      <c r="C26" s="50"/>
      <c r="D26" s="45"/>
      <c r="E26" s="65">
        <v>45292</v>
      </c>
      <c r="F26" s="61" t="s">
        <v>16</v>
      </c>
      <c r="G26" s="67" t="s">
        <v>19</v>
      </c>
      <c r="H26" s="62">
        <v>0</v>
      </c>
      <c r="I26" s="45"/>
      <c r="J26" s="55"/>
      <c r="K26" s="56"/>
      <c r="L26" s="45"/>
      <c r="Q26" s="52"/>
    </row>
    <row r="27" spans="1:17" s="51" customFormat="1" ht="28" customHeight="1" x14ac:dyDescent="0.15">
      <c r="A27" s="45"/>
      <c r="B27" s="45"/>
      <c r="C27" s="50"/>
      <c r="D27" s="45"/>
      <c r="E27" s="65">
        <v>45292</v>
      </c>
      <c r="F27" s="61" t="s">
        <v>17</v>
      </c>
      <c r="G27" s="67" t="s">
        <v>19</v>
      </c>
      <c r="H27" s="62">
        <v>0</v>
      </c>
      <c r="I27" s="45"/>
      <c r="J27" s="55"/>
      <c r="K27" s="56"/>
      <c r="L27" s="45"/>
      <c r="Q27" s="52"/>
    </row>
    <row r="28" spans="1:17" s="51" customFormat="1" ht="28" customHeight="1" x14ac:dyDescent="0.15">
      <c r="A28" s="45"/>
      <c r="B28" s="45"/>
      <c r="C28" s="50"/>
      <c r="D28" s="45"/>
      <c r="E28" s="65">
        <v>45292</v>
      </c>
      <c r="F28" s="61" t="s">
        <v>12</v>
      </c>
      <c r="G28" s="67" t="s">
        <v>19</v>
      </c>
      <c r="H28" s="62">
        <v>0</v>
      </c>
      <c r="I28" s="45"/>
      <c r="J28" s="55"/>
      <c r="K28" s="56"/>
      <c r="L28" s="45"/>
      <c r="Q28" s="52"/>
    </row>
    <row r="29" spans="1:17" s="51" customFormat="1" ht="28" customHeight="1" x14ac:dyDescent="0.15">
      <c r="A29" s="45"/>
      <c r="B29" s="45"/>
      <c r="C29" s="50"/>
      <c r="D29" s="45"/>
      <c r="E29" s="65">
        <v>45292</v>
      </c>
      <c r="F29" s="61" t="s">
        <v>20</v>
      </c>
      <c r="G29" s="68" t="s">
        <v>23</v>
      </c>
      <c r="H29" s="62">
        <v>0</v>
      </c>
      <c r="I29" s="45"/>
      <c r="J29" s="55"/>
      <c r="K29" s="56"/>
      <c r="L29" s="45"/>
      <c r="Q29" s="52"/>
    </row>
    <row r="30" spans="1:17" s="51" customFormat="1" ht="28" customHeight="1" x14ac:dyDescent="0.15">
      <c r="A30" s="45"/>
      <c r="B30" s="45"/>
      <c r="C30" s="50"/>
      <c r="D30" s="45"/>
      <c r="E30" s="65">
        <v>45292</v>
      </c>
      <c r="F30" s="69" t="s">
        <v>21</v>
      </c>
      <c r="G30" s="68" t="s">
        <v>23</v>
      </c>
      <c r="H30" s="70">
        <v>0</v>
      </c>
      <c r="I30" s="45"/>
      <c r="J30" s="55"/>
      <c r="K30" s="56"/>
      <c r="L30" s="45"/>
      <c r="Q30" s="52"/>
    </row>
    <row r="31" spans="1:17" s="51" customFormat="1" ht="27.75" customHeight="1" x14ac:dyDescent="0.15">
      <c r="C31" s="56"/>
      <c r="E31" s="65">
        <v>45292</v>
      </c>
      <c r="F31" s="63" t="s">
        <v>22</v>
      </c>
      <c r="G31" s="68" t="s">
        <v>23</v>
      </c>
      <c r="H31" s="70">
        <v>0</v>
      </c>
      <c r="J31" s="55"/>
      <c r="K31" s="56"/>
      <c r="Q31" s="52"/>
    </row>
    <row r="32" spans="1:17" s="51" customFormat="1" ht="27.75" customHeight="1" x14ac:dyDescent="0.15">
      <c r="C32" s="56"/>
      <c r="E32" s="59"/>
      <c r="F32" s="57" t="s">
        <v>49</v>
      </c>
      <c r="G32" s="60"/>
      <c r="H32" s="54">
        <f>SUBTOTAL(109,MonthlyExpenses[VALOR])</f>
        <v>1350000</v>
      </c>
      <c r="J32" s="55"/>
      <c r="K32" s="56"/>
      <c r="Q32" s="52"/>
    </row>
    <row r="33" spans="3:17" s="51" customFormat="1" ht="27.75" customHeight="1" x14ac:dyDescent="0.15">
      <c r="C33" s="56"/>
      <c r="G33" s="55"/>
      <c r="H33" s="56"/>
      <c r="J33" s="55"/>
      <c r="K33" s="56"/>
      <c r="Q33" s="52"/>
    </row>
  </sheetData>
  <mergeCells count="9">
    <mergeCell ref="K6:N10"/>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29259091-5E1F-48B8-ACB1-043C76D3FB35}">
            <xm:f>'Chart Data'!$B$6</xm:f>
            <x14:dxf>
              <font>
                <color theme="7"/>
              </font>
            </x14:dxf>
          </x14:cfRule>
          <xm:sqref>G15:H15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17F5-911A-1241-BB6A-DEE11C579F83}">
  <sheetPr>
    <tabColor theme="3" tint="0.249977111117893"/>
    <pageSetUpPr fitToPage="1"/>
  </sheetPr>
  <dimension ref="A1:L35"/>
  <sheetViews>
    <sheetView showGridLines="0" zoomScaleNormal="73" workbookViewId="0">
      <selection activeCell="K11" sqref="K11"/>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62</v>
      </c>
      <c r="L2" s="23" t="s">
        <v>0</v>
      </c>
    </row>
    <row r="3" spans="1:12" s="3" customFormat="1" ht="33" customHeight="1" x14ac:dyDescent="0.2">
      <c r="B3" s="4" t="s">
        <v>53</v>
      </c>
      <c r="G3" s="5" t="s">
        <v>33</v>
      </c>
    </row>
    <row r="4" spans="1:12" s="3" customFormat="1" ht="18.75" customHeight="1" x14ac:dyDescent="0.15">
      <c r="B4" s="13"/>
      <c r="F4" s="6"/>
      <c r="G4" s="99" t="s">
        <v>24</v>
      </c>
      <c r="H4" s="99"/>
    </row>
    <row r="5" spans="1:12" s="3" customFormat="1" ht="16" customHeight="1" x14ac:dyDescent="0.15">
      <c r="F5" s="6"/>
      <c r="G5" s="7"/>
      <c r="H5" s="7"/>
    </row>
    <row r="6" spans="1:12" s="3" customFormat="1" ht="46.5" customHeight="1" x14ac:dyDescent="0.15">
      <c r="F6" s="6"/>
      <c r="G6" s="100">
        <f>SUM(MonthlyIncome5[VALOR])</f>
        <v>0</v>
      </c>
      <c r="H6" s="100"/>
      <c r="J6" s="6"/>
      <c r="K6" s="8"/>
    </row>
    <row r="7" spans="1:12" s="3" customFormat="1" ht="18.75" customHeight="1" x14ac:dyDescent="0.15">
      <c r="G7" s="99" t="s">
        <v>25</v>
      </c>
      <c r="H7" s="99"/>
      <c r="J7" s="6"/>
      <c r="K7" s="8"/>
    </row>
    <row r="8" spans="1:12" s="3" customFormat="1" ht="3.75" customHeight="1" x14ac:dyDescent="0.15">
      <c r="G8" s="7"/>
      <c r="H8" s="7"/>
      <c r="J8" s="6"/>
      <c r="K8" s="8"/>
    </row>
    <row r="9" spans="1:12" s="3" customFormat="1" ht="46.5" customHeight="1" x14ac:dyDescent="0.15">
      <c r="F9" s="9"/>
      <c r="G9" s="100">
        <f>SUM(MonthlyExpenses6[VALOR])</f>
        <v>0</v>
      </c>
      <c r="H9" s="100"/>
    </row>
    <row r="10" spans="1:12" s="3" customFormat="1" ht="18.75" customHeight="1" x14ac:dyDescent="0.15">
      <c r="A10" s="9"/>
      <c r="F10" s="9"/>
      <c r="G10" s="99" t="s">
        <v>26</v>
      </c>
      <c r="H10" s="99"/>
    </row>
    <row r="11" spans="1:12" s="3" customFormat="1" ht="3.75" customHeight="1" x14ac:dyDescent="0.15">
      <c r="A11" s="9"/>
      <c r="F11" s="9"/>
      <c r="G11" s="7"/>
      <c r="H11" s="7"/>
    </row>
    <row r="12" spans="1:12" s="3" customFormat="1" ht="46.5" customHeight="1" x14ac:dyDescent="0.15">
      <c r="A12" s="9"/>
      <c r="F12" s="9"/>
      <c r="G12" s="100">
        <f>SUM(Savings7[VALOR])</f>
        <v>0</v>
      </c>
      <c r="H12" s="100"/>
    </row>
    <row r="13" spans="1:12" s="3" customFormat="1" ht="18.75" customHeight="1" x14ac:dyDescent="0.15">
      <c r="A13" s="9"/>
      <c r="F13" s="9"/>
      <c r="G13" s="99" t="s">
        <v>32</v>
      </c>
      <c r="H13" s="99"/>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1" customFormat="1" ht="28" customHeight="1" x14ac:dyDescent="0.15">
      <c r="A18" s="45"/>
      <c r="B18" s="61" t="s">
        <v>52</v>
      </c>
      <c r="C18" s="62">
        <v>0</v>
      </c>
      <c r="D18" s="45"/>
      <c r="E18" s="72">
        <v>45323</v>
      </c>
      <c r="F18" s="73" t="s">
        <v>7</v>
      </c>
      <c r="G18" s="74" t="s">
        <v>18</v>
      </c>
      <c r="H18" s="75">
        <v>0</v>
      </c>
      <c r="I18" s="45"/>
      <c r="J18" s="76">
        <v>45323</v>
      </c>
      <c r="K18" s="75">
        <v>0</v>
      </c>
      <c r="L18" s="45"/>
    </row>
    <row r="19" spans="1:12" s="51" customFormat="1" ht="28" customHeight="1" x14ac:dyDescent="0.15">
      <c r="A19" s="45"/>
      <c r="B19" s="73" t="s">
        <v>2</v>
      </c>
      <c r="C19" s="75">
        <v>0</v>
      </c>
      <c r="D19" s="45"/>
      <c r="E19" s="72"/>
      <c r="F19" s="73"/>
      <c r="G19" s="74"/>
      <c r="H19" s="75">
        <v>0</v>
      </c>
      <c r="I19" s="45"/>
      <c r="J19" s="76"/>
      <c r="K19" s="75">
        <v>0</v>
      </c>
      <c r="L19" s="45"/>
    </row>
    <row r="20" spans="1:12" s="51" customFormat="1" ht="28" customHeight="1" x14ac:dyDescent="0.15">
      <c r="A20" s="45"/>
      <c r="B20" s="73"/>
      <c r="C20" s="75">
        <v>0</v>
      </c>
      <c r="D20" s="45"/>
      <c r="E20" s="72"/>
      <c r="F20" s="73"/>
      <c r="G20" s="74"/>
      <c r="H20" s="75">
        <v>0</v>
      </c>
      <c r="I20" s="45"/>
      <c r="J20" s="76"/>
      <c r="K20" s="75">
        <v>0</v>
      </c>
      <c r="L20" s="45"/>
    </row>
    <row r="21" spans="1:12" s="51" customFormat="1" ht="28" customHeight="1" x14ac:dyDescent="0.15">
      <c r="A21" s="45"/>
      <c r="B21" s="73"/>
      <c r="C21" s="75">
        <v>0</v>
      </c>
      <c r="D21" s="45"/>
      <c r="E21" s="72"/>
      <c r="F21" s="73"/>
      <c r="G21" s="74"/>
      <c r="H21" s="75">
        <v>0</v>
      </c>
      <c r="I21" s="45"/>
      <c r="J21" s="55"/>
      <c r="K21" s="56"/>
      <c r="L21" s="45"/>
    </row>
    <row r="22" spans="1:12" s="51" customFormat="1" ht="28" customHeight="1" x14ac:dyDescent="0.15">
      <c r="A22" s="45"/>
      <c r="B22" s="73"/>
      <c r="C22" s="77">
        <v>0</v>
      </c>
      <c r="D22" s="45"/>
      <c r="E22" s="72"/>
      <c r="F22" s="73"/>
      <c r="G22" s="78"/>
      <c r="H22" s="75">
        <v>0</v>
      </c>
      <c r="I22" s="45"/>
      <c r="J22" s="55"/>
      <c r="K22" s="56"/>
      <c r="L22" s="45"/>
    </row>
    <row r="23" spans="1:12" s="51" customFormat="1" ht="28" customHeight="1" x14ac:dyDescent="0.15">
      <c r="A23" s="45"/>
      <c r="B23" s="45"/>
      <c r="C23" s="50"/>
      <c r="D23" s="45"/>
      <c r="E23" s="72"/>
      <c r="F23" s="73"/>
      <c r="G23" s="78"/>
      <c r="H23" s="75">
        <v>0</v>
      </c>
      <c r="I23" s="45"/>
      <c r="J23" s="55"/>
      <c r="K23" s="56"/>
      <c r="L23" s="45"/>
    </row>
    <row r="24" spans="1:12" s="51" customFormat="1" ht="28" customHeight="1" x14ac:dyDescent="0.15">
      <c r="A24" s="45"/>
      <c r="B24" s="45"/>
      <c r="C24" s="50"/>
      <c r="D24" s="45"/>
      <c r="E24" s="72"/>
      <c r="F24" s="73"/>
      <c r="G24" s="78"/>
      <c r="H24" s="75">
        <v>0</v>
      </c>
      <c r="I24" s="45"/>
      <c r="J24" s="55"/>
      <c r="K24" s="56"/>
      <c r="L24" s="45"/>
    </row>
    <row r="25" spans="1:12" s="51" customFormat="1" ht="28" customHeight="1" x14ac:dyDescent="0.15">
      <c r="A25" s="45"/>
      <c r="B25" s="45"/>
      <c r="C25" s="50"/>
      <c r="D25" s="45"/>
      <c r="E25" s="72"/>
      <c r="F25" s="73"/>
      <c r="G25" s="79"/>
      <c r="H25" s="75">
        <v>0</v>
      </c>
      <c r="I25" s="45"/>
      <c r="J25" s="55"/>
      <c r="K25" s="56"/>
      <c r="L25" s="45"/>
    </row>
    <row r="26" spans="1:12" s="51" customFormat="1" ht="28" customHeight="1" x14ac:dyDescent="0.15">
      <c r="A26" s="45"/>
      <c r="B26" s="45"/>
      <c r="C26" s="50"/>
      <c r="D26" s="45"/>
      <c r="E26" s="72"/>
      <c r="F26" s="73"/>
      <c r="G26" s="78"/>
      <c r="H26" s="75">
        <v>0</v>
      </c>
      <c r="I26" s="45"/>
      <c r="J26" s="55"/>
      <c r="K26" s="56"/>
      <c r="L26" s="45"/>
    </row>
    <row r="27" spans="1:12" s="51" customFormat="1" ht="28" customHeight="1" x14ac:dyDescent="0.15">
      <c r="A27" s="45"/>
      <c r="B27" s="45"/>
      <c r="C27" s="50"/>
      <c r="D27" s="45"/>
      <c r="E27" s="72"/>
      <c r="F27" s="73"/>
      <c r="G27" s="78"/>
      <c r="H27" s="75">
        <v>0</v>
      </c>
      <c r="I27" s="45"/>
      <c r="J27" s="55"/>
      <c r="K27" s="56"/>
      <c r="L27" s="45"/>
    </row>
    <row r="28" spans="1:12" s="51" customFormat="1" ht="28" customHeight="1" x14ac:dyDescent="0.15">
      <c r="A28" s="45"/>
      <c r="B28" s="45"/>
      <c r="C28" s="50"/>
      <c r="D28" s="45"/>
      <c r="E28" s="72"/>
      <c r="F28" s="73"/>
      <c r="G28" s="78"/>
      <c r="H28" s="75">
        <v>0</v>
      </c>
      <c r="I28" s="45"/>
      <c r="J28" s="55"/>
      <c r="K28" s="56"/>
      <c r="L28" s="45"/>
    </row>
    <row r="29" spans="1:12" s="51" customFormat="1" ht="28" customHeight="1" x14ac:dyDescent="0.15">
      <c r="A29" s="45"/>
      <c r="B29" s="45"/>
      <c r="C29" s="50"/>
      <c r="D29" s="45"/>
      <c r="E29" s="72"/>
      <c r="F29" s="73"/>
      <c r="G29" s="79"/>
      <c r="H29" s="75">
        <v>0</v>
      </c>
      <c r="I29" s="45"/>
      <c r="J29" s="55"/>
      <c r="K29" s="56"/>
      <c r="L29" s="45"/>
    </row>
    <row r="30" spans="1:12" s="51" customFormat="1" ht="28" customHeight="1" x14ac:dyDescent="0.15">
      <c r="A30" s="45"/>
      <c r="B30" s="45"/>
      <c r="C30" s="50"/>
      <c r="D30" s="45"/>
      <c r="E30" s="72"/>
      <c r="F30" s="80"/>
      <c r="G30" s="79"/>
      <c r="H30" s="81">
        <v>0</v>
      </c>
      <c r="I30" s="45"/>
      <c r="J30" s="55"/>
      <c r="K30" s="56"/>
      <c r="L30" s="45"/>
    </row>
    <row r="31" spans="1:12" s="51" customFormat="1" ht="27.75" customHeight="1" x14ac:dyDescent="0.15">
      <c r="C31" s="56"/>
      <c r="E31" s="72"/>
      <c r="F31" s="82"/>
      <c r="G31" s="79"/>
      <c r="H31" s="81">
        <v>0</v>
      </c>
      <c r="J31" s="55"/>
      <c r="K31" s="56"/>
    </row>
    <row r="32" spans="1:12" s="51" customFormat="1" ht="27.75" customHeight="1" x14ac:dyDescent="0.15">
      <c r="C32" s="56"/>
      <c r="G32" s="55"/>
      <c r="H32" s="56"/>
      <c r="J32" s="55"/>
      <c r="K32" s="56"/>
    </row>
    <row r="33" spans="3:11" s="51" customFormat="1" ht="27.75" customHeight="1" x14ac:dyDescent="0.15">
      <c r="C33" s="56"/>
      <c r="G33" s="55"/>
      <c r="H33" s="56"/>
      <c r="J33" s="55"/>
      <c r="K33" s="56"/>
    </row>
    <row r="34" spans="3:11" s="51" customFormat="1" ht="27.75" customHeight="1" x14ac:dyDescent="0.15">
      <c r="C34" s="56"/>
      <c r="G34" s="55"/>
      <c r="H34" s="56"/>
      <c r="J34" s="55"/>
      <c r="K34" s="56"/>
    </row>
    <row r="35" spans="3:11" s="51" customFormat="1" ht="27.75" customHeight="1" x14ac:dyDescent="0.15">
      <c r="C35" s="56"/>
      <c r="G35" s="55"/>
      <c r="H35" s="56"/>
      <c r="J35" s="55"/>
      <c r="K35"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AECA5372-4A66-344F-A1A9-99A977950871}">
            <xm:f>'Chart Data'!$B$6</xm:f>
            <x14:dxf>
              <font>
                <color theme="7"/>
              </font>
            </x14:dxf>
          </x14:cfRule>
          <xm:sqref>G15:H15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739BF-0CC4-4D4C-9C90-59B0F30168FB}">
  <sheetPr>
    <tabColor theme="3" tint="0.249977111117893"/>
    <pageSetUpPr fitToPage="1"/>
  </sheetPr>
  <dimension ref="A1:L32"/>
  <sheetViews>
    <sheetView showGridLines="0" zoomScaleNormal="73" workbookViewId="0">
      <selection activeCell="L15" sqref="L15"/>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62</v>
      </c>
      <c r="L2" s="21" t="s">
        <v>0</v>
      </c>
    </row>
    <row r="3" spans="1:12" s="3" customFormat="1" ht="33" customHeight="1" x14ac:dyDescent="0.2">
      <c r="B3" s="4" t="s">
        <v>53</v>
      </c>
      <c r="G3" s="5" t="s">
        <v>33</v>
      </c>
    </row>
    <row r="4" spans="1:12" s="3" customFormat="1" ht="18.75" customHeight="1" x14ac:dyDescent="0.15">
      <c r="B4" s="13"/>
      <c r="F4" s="6"/>
      <c r="G4" s="96" t="s">
        <v>24</v>
      </c>
      <c r="H4" s="96"/>
    </row>
    <row r="5" spans="1:12" s="3" customFormat="1" ht="3.75" customHeight="1" x14ac:dyDescent="0.15">
      <c r="F5" s="6"/>
      <c r="G5" s="7"/>
      <c r="H5" s="7"/>
    </row>
    <row r="6" spans="1:12" s="3" customFormat="1" ht="46.5" customHeight="1" x14ac:dyDescent="0.15">
      <c r="F6" s="6"/>
      <c r="G6" s="100">
        <f>SUM(MonthlyIncome58[VALOR])</f>
        <v>0</v>
      </c>
      <c r="H6" s="100"/>
      <c r="J6" s="6"/>
      <c r="K6" s="8"/>
    </row>
    <row r="7" spans="1:12" s="3" customFormat="1" ht="18.75" customHeight="1" x14ac:dyDescent="0.15">
      <c r="G7" s="96" t="s">
        <v>25</v>
      </c>
      <c r="H7" s="96"/>
      <c r="J7" s="6"/>
      <c r="K7" s="8"/>
    </row>
    <row r="8" spans="1:12" s="3" customFormat="1" ht="3.75" customHeight="1" x14ac:dyDescent="0.15">
      <c r="G8" s="7"/>
      <c r="H8" s="7"/>
      <c r="J8" s="6"/>
      <c r="K8" s="8"/>
    </row>
    <row r="9" spans="1:12" s="3" customFormat="1" ht="46.5" customHeight="1" x14ac:dyDescent="0.15">
      <c r="F9" s="9"/>
      <c r="G9" s="100">
        <f>SUM(MonthlyExpenses69[VALOR])</f>
        <v>0</v>
      </c>
      <c r="H9" s="100"/>
    </row>
    <row r="10" spans="1:12" s="3" customFormat="1" ht="18.75" customHeight="1" x14ac:dyDescent="0.15">
      <c r="A10" s="9"/>
      <c r="F10" s="9"/>
      <c r="G10" s="96" t="s">
        <v>26</v>
      </c>
      <c r="H10" s="96"/>
    </row>
    <row r="11" spans="1:12" s="3" customFormat="1" ht="3.75" customHeight="1" x14ac:dyDescent="0.15">
      <c r="A11" s="9"/>
      <c r="F11" s="9"/>
      <c r="G11" s="7"/>
      <c r="H11" s="7"/>
    </row>
    <row r="12" spans="1:12" s="3" customFormat="1" ht="46.5" customHeight="1" x14ac:dyDescent="0.15">
      <c r="A12" s="9"/>
      <c r="F12" s="9"/>
      <c r="G12" s="100">
        <f>SUM(Savings710[VALOR])</f>
        <v>0</v>
      </c>
      <c r="H12" s="100"/>
    </row>
    <row r="13" spans="1:12" s="3" customFormat="1" ht="18.75" customHeight="1" x14ac:dyDescent="0.15">
      <c r="A13" s="9"/>
      <c r="F13" s="9"/>
      <c r="G13" s="96" t="s">
        <v>32</v>
      </c>
      <c r="H13" s="96"/>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1" customFormat="1" ht="28" customHeight="1" x14ac:dyDescent="0.15">
      <c r="A18" s="45"/>
      <c r="B18" s="61" t="s">
        <v>52</v>
      </c>
      <c r="C18" s="62">
        <v>0</v>
      </c>
      <c r="D18" s="45"/>
      <c r="E18" s="72">
        <v>45352</v>
      </c>
      <c r="F18" s="73" t="s">
        <v>7</v>
      </c>
      <c r="G18" s="74" t="s">
        <v>18</v>
      </c>
      <c r="H18" s="75">
        <v>0</v>
      </c>
      <c r="I18" s="45"/>
      <c r="J18" s="72">
        <v>45352</v>
      </c>
      <c r="K18" s="75">
        <v>0</v>
      </c>
      <c r="L18" s="45"/>
    </row>
    <row r="19" spans="1:12" s="51" customFormat="1" ht="28" customHeight="1" x14ac:dyDescent="0.15">
      <c r="A19" s="45"/>
      <c r="B19" s="73" t="s">
        <v>2</v>
      </c>
      <c r="C19" s="75">
        <v>0</v>
      </c>
      <c r="D19" s="45"/>
      <c r="E19" s="72"/>
      <c r="F19" s="73"/>
      <c r="G19" s="74"/>
      <c r="H19" s="75">
        <v>0</v>
      </c>
      <c r="I19" s="45"/>
      <c r="J19" s="76"/>
      <c r="K19" s="75">
        <v>0</v>
      </c>
      <c r="L19" s="45"/>
    </row>
    <row r="20" spans="1:12" s="51" customFormat="1" ht="28" customHeight="1" x14ac:dyDescent="0.15">
      <c r="A20" s="45"/>
      <c r="B20" s="73"/>
      <c r="C20" s="75">
        <v>0</v>
      </c>
      <c r="D20" s="45"/>
      <c r="E20" s="72"/>
      <c r="F20" s="73"/>
      <c r="G20" s="74"/>
      <c r="H20" s="75">
        <v>0</v>
      </c>
      <c r="I20" s="45"/>
      <c r="J20" s="76"/>
      <c r="K20" s="75">
        <v>0</v>
      </c>
      <c r="L20" s="45"/>
    </row>
    <row r="21" spans="1:12" s="51" customFormat="1" ht="28" customHeight="1" x14ac:dyDescent="0.15">
      <c r="A21" s="45"/>
      <c r="B21" s="73"/>
      <c r="C21" s="75">
        <v>0</v>
      </c>
      <c r="D21" s="45"/>
      <c r="E21" s="72"/>
      <c r="F21" s="73"/>
      <c r="G21" s="74"/>
      <c r="H21" s="75">
        <v>0</v>
      </c>
      <c r="I21" s="45"/>
      <c r="J21" s="55"/>
      <c r="K21" s="56"/>
      <c r="L21" s="45"/>
    </row>
    <row r="22" spans="1:12" s="51" customFormat="1" ht="28" customHeight="1" x14ac:dyDescent="0.15">
      <c r="A22" s="45"/>
      <c r="B22" s="82"/>
      <c r="C22" s="77">
        <v>0</v>
      </c>
      <c r="D22" s="45"/>
      <c r="E22" s="72"/>
      <c r="F22" s="73"/>
      <c r="G22" s="78"/>
      <c r="H22" s="75">
        <v>0</v>
      </c>
      <c r="I22" s="45"/>
      <c r="J22" s="55"/>
      <c r="K22" s="56"/>
      <c r="L22" s="45"/>
    </row>
    <row r="23" spans="1:12" s="51" customFormat="1" ht="28" customHeight="1" x14ac:dyDescent="0.15">
      <c r="A23" s="45"/>
      <c r="B23" s="45"/>
      <c r="C23" s="50"/>
      <c r="D23" s="45"/>
      <c r="E23" s="72"/>
      <c r="F23" s="73"/>
      <c r="G23" s="78"/>
      <c r="H23" s="75">
        <v>0</v>
      </c>
      <c r="I23" s="45"/>
      <c r="J23" s="55"/>
      <c r="K23" s="56"/>
      <c r="L23" s="45"/>
    </row>
    <row r="24" spans="1:12" s="51" customFormat="1" ht="28" customHeight="1" x14ac:dyDescent="0.15">
      <c r="A24" s="45"/>
      <c r="B24" s="45"/>
      <c r="C24" s="50"/>
      <c r="D24" s="45"/>
      <c r="E24" s="72"/>
      <c r="F24" s="73"/>
      <c r="G24" s="78"/>
      <c r="H24" s="75">
        <v>0</v>
      </c>
      <c r="I24" s="45"/>
      <c r="J24" s="55"/>
      <c r="K24" s="56"/>
      <c r="L24" s="45"/>
    </row>
    <row r="25" spans="1:12" s="51" customFormat="1" ht="28" customHeight="1" x14ac:dyDescent="0.15">
      <c r="A25" s="45"/>
      <c r="B25" s="45"/>
      <c r="C25" s="50"/>
      <c r="D25" s="45"/>
      <c r="E25" s="72"/>
      <c r="F25" s="73"/>
      <c r="G25" s="79"/>
      <c r="H25" s="75">
        <v>0</v>
      </c>
      <c r="I25" s="45"/>
      <c r="J25" s="55"/>
      <c r="K25" s="56"/>
      <c r="L25" s="45"/>
    </row>
    <row r="26" spans="1:12" s="51" customFormat="1" ht="28" customHeight="1" x14ac:dyDescent="0.15">
      <c r="A26" s="45"/>
      <c r="B26" s="45"/>
      <c r="C26" s="50"/>
      <c r="D26" s="45"/>
      <c r="E26" s="72"/>
      <c r="F26" s="73"/>
      <c r="G26" s="78"/>
      <c r="H26" s="75">
        <v>0</v>
      </c>
      <c r="I26" s="45"/>
      <c r="J26" s="55"/>
      <c r="K26" s="56"/>
      <c r="L26" s="45"/>
    </row>
    <row r="27" spans="1:12" s="51" customFormat="1" ht="28" customHeight="1" x14ac:dyDescent="0.15">
      <c r="A27" s="45"/>
      <c r="B27" s="45"/>
      <c r="C27" s="50"/>
      <c r="D27" s="45"/>
      <c r="E27" s="72"/>
      <c r="F27" s="73"/>
      <c r="G27" s="78"/>
      <c r="H27" s="75">
        <v>0</v>
      </c>
      <c r="I27" s="45"/>
      <c r="J27" s="55"/>
      <c r="K27" s="56"/>
      <c r="L27" s="45"/>
    </row>
    <row r="28" spans="1:12" s="51" customFormat="1" ht="28" customHeight="1" x14ac:dyDescent="0.15">
      <c r="A28" s="45"/>
      <c r="B28" s="45"/>
      <c r="C28" s="50"/>
      <c r="D28" s="45"/>
      <c r="E28" s="72"/>
      <c r="F28" s="73"/>
      <c r="G28" s="78"/>
      <c r="H28" s="75">
        <v>0</v>
      </c>
      <c r="I28" s="45"/>
      <c r="J28" s="55"/>
      <c r="K28" s="56"/>
      <c r="L28" s="45"/>
    </row>
    <row r="29" spans="1:12" s="51" customFormat="1" ht="28" customHeight="1" x14ac:dyDescent="0.15">
      <c r="A29" s="45"/>
      <c r="B29" s="45"/>
      <c r="C29" s="50"/>
      <c r="D29" s="45"/>
      <c r="E29" s="72"/>
      <c r="F29" s="73"/>
      <c r="G29" s="79"/>
      <c r="H29" s="75">
        <v>0</v>
      </c>
      <c r="I29" s="45"/>
      <c r="J29" s="55"/>
      <c r="K29" s="56"/>
      <c r="L29" s="45"/>
    </row>
    <row r="30" spans="1:12" s="51" customFormat="1" ht="28" customHeight="1" x14ac:dyDescent="0.15">
      <c r="A30" s="45"/>
      <c r="B30" s="45"/>
      <c r="C30" s="50"/>
      <c r="D30" s="45"/>
      <c r="E30" s="72"/>
      <c r="F30" s="80"/>
      <c r="G30" s="79"/>
      <c r="H30" s="81">
        <v>0</v>
      </c>
      <c r="I30" s="45"/>
      <c r="J30" s="55"/>
      <c r="K30" s="56"/>
      <c r="L30" s="45"/>
    </row>
    <row r="31" spans="1:12" s="51" customFormat="1" ht="27.75" customHeight="1" x14ac:dyDescent="0.15">
      <c r="C31" s="56"/>
      <c r="E31" s="72"/>
      <c r="F31" s="82"/>
      <c r="G31" s="79"/>
      <c r="H31" s="81">
        <v>0</v>
      </c>
      <c r="J31" s="55"/>
      <c r="K31" s="56"/>
    </row>
    <row r="32" spans="1:12" s="51" customFormat="1" ht="27.75" customHeight="1" x14ac:dyDescent="0.15">
      <c r="C32" s="56"/>
      <c r="G32" s="55"/>
      <c r="H32" s="56"/>
      <c r="J32" s="55"/>
      <c r="K32"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0264A5E5-2CE0-3F46-9338-7B4476772B76}">
            <xm:f>'Chart Data'!$B$6</xm:f>
            <x14:dxf>
              <font>
                <color theme="7"/>
              </font>
            </x14:dxf>
          </x14:cfRule>
          <xm:sqref>G15:H15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8E33-5AB4-4949-93C6-58F9B088790A}">
  <sheetPr>
    <tabColor theme="3" tint="0.249977111117893"/>
    <pageSetUpPr fitToPage="1"/>
  </sheetPr>
  <dimension ref="A1:L33"/>
  <sheetViews>
    <sheetView showGridLines="0" zoomScaleNormal="73" workbookViewId="0">
      <selection activeCell="M2" sqref="M2"/>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62</v>
      </c>
      <c r="L2" s="23" t="s">
        <v>0</v>
      </c>
    </row>
    <row r="3" spans="1:12" s="3" customFormat="1" ht="33" customHeight="1" x14ac:dyDescent="0.2">
      <c r="B3" s="4" t="s">
        <v>53</v>
      </c>
      <c r="G3" s="5" t="s">
        <v>33</v>
      </c>
    </row>
    <row r="4" spans="1:12" s="3" customFormat="1" ht="18.75" customHeight="1" x14ac:dyDescent="0.15">
      <c r="B4" s="13"/>
      <c r="F4" s="6"/>
      <c r="G4" s="99" t="s">
        <v>24</v>
      </c>
      <c r="H4" s="99"/>
    </row>
    <row r="5" spans="1:12" s="3" customFormat="1" ht="3.75" customHeight="1" x14ac:dyDescent="0.15">
      <c r="F5" s="6"/>
      <c r="G5" s="7"/>
      <c r="H5" s="7"/>
    </row>
    <row r="6" spans="1:12" s="3" customFormat="1" ht="46.5" customHeight="1" x14ac:dyDescent="0.15">
      <c r="F6" s="6"/>
      <c r="G6" s="100">
        <f>SUM(MonthlyIncome535[VALOR])</f>
        <v>0</v>
      </c>
      <c r="H6" s="100"/>
      <c r="J6" s="6"/>
      <c r="K6" s="8"/>
    </row>
    <row r="7" spans="1:12" s="3" customFormat="1" ht="18.75" customHeight="1" x14ac:dyDescent="0.15">
      <c r="G7" s="99" t="s">
        <v>25</v>
      </c>
      <c r="H7" s="99"/>
      <c r="J7" s="6"/>
      <c r="K7" s="8"/>
    </row>
    <row r="8" spans="1:12" s="3" customFormat="1" ht="3.75" customHeight="1" x14ac:dyDescent="0.15">
      <c r="G8" s="7"/>
      <c r="H8" s="7"/>
      <c r="J8" s="6"/>
      <c r="K8" s="8"/>
    </row>
    <row r="9" spans="1:12" s="3" customFormat="1" ht="46.5" customHeight="1" x14ac:dyDescent="0.15">
      <c r="F9" s="9"/>
      <c r="G9" s="100">
        <f>SUM(MonthlyExpenses636[VALOR])</f>
        <v>0</v>
      </c>
      <c r="H9" s="100"/>
    </row>
    <row r="10" spans="1:12" s="3" customFormat="1" ht="18.75" customHeight="1" x14ac:dyDescent="0.15">
      <c r="A10" s="9"/>
      <c r="F10" s="9"/>
      <c r="G10" s="99" t="s">
        <v>26</v>
      </c>
      <c r="H10" s="99"/>
    </row>
    <row r="11" spans="1:12" s="3" customFormat="1" ht="3.75" customHeight="1" x14ac:dyDescent="0.15">
      <c r="A11" s="9"/>
      <c r="F11" s="9"/>
      <c r="G11" s="7"/>
      <c r="H11" s="7"/>
    </row>
    <row r="12" spans="1:12" s="3" customFormat="1" ht="46.5" customHeight="1" x14ac:dyDescent="0.15">
      <c r="A12" s="9"/>
      <c r="F12" s="9"/>
      <c r="G12" s="100">
        <f>SUM(Savings737[VALOR])</f>
        <v>0</v>
      </c>
      <c r="H12" s="100"/>
    </row>
    <row r="13" spans="1:12" s="3" customFormat="1" ht="18.75" customHeight="1" x14ac:dyDescent="0.15">
      <c r="A13" s="9"/>
      <c r="F13" s="9"/>
      <c r="G13" s="99" t="s">
        <v>32</v>
      </c>
      <c r="H13" s="99"/>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1" customFormat="1" ht="28" customHeight="1" x14ac:dyDescent="0.15">
      <c r="A18" s="45"/>
      <c r="B18" s="73" t="s">
        <v>2</v>
      </c>
      <c r="C18" s="75">
        <v>0</v>
      </c>
      <c r="D18" s="45"/>
      <c r="E18" s="72">
        <v>45383</v>
      </c>
      <c r="F18" s="73" t="s">
        <v>7</v>
      </c>
      <c r="G18" s="74" t="s">
        <v>18</v>
      </c>
      <c r="H18" s="75">
        <v>0</v>
      </c>
      <c r="I18" s="45"/>
      <c r="J18" s="72">
        <v>45383</v>
      </c>
      <c r="K18" s="75">
        <v>0</v>
      </c>
      <c r="L18" s="45"/>
    </row>
    <row r="19" spans="1:12" s="51" customFormat="1" ht="28" customHeight="1" x14ac:dyDescent="0.15">
      <c r="A19" s="45"/>
      <c r="B19" s="73"/>
      <c r="C19" s="75">
        <v>0</v>
      </c>
      <c r="D19" s="45"/>
      <c r="E19" s="72"/>
      <c r="F19" s="73"/>
      <c r="G19" s="74"/>
      <c r="H19" s="75">
        <v>0</v>
      </c>
      <c r="I19" s="45"/>
      <c r="J19" s="76"/>
      <c r="K19" s="75">
        <v>0</v>
      </c>
      <c r="L19" s="45"/>
    </row>
    <row r="20" spans="1:12" s="51" customFormat="1" ht="28" customHeight="1" x14ac:dyDescent="0.15">
      <c r="A20" s="45"/>
      <c r="B20" s="73"/>
      <c r="C20" s="75">
        <v>0</v>
      </c>
      <c r="D20" s="45"/>
      <c r="E20" s="72"/>
      <c r="F20" s="73"/>
      <c r="G20" s="74"/>
      <c r="H20" s="75">
        <v>0</v>
      </c>
      <c r="I20" s="45"/>
      <c r="J20" s="76"/>
      <c r="K20" s="75">
        <v>0</v>
      </c>
      <c r="L20" s="45"/>
    </row>
    <row r="21" spans="1:12" s="51" customFormat="1" ht="28" customHeight="1" x14ac:dyDescent="0.15">
      <c r="A21" s="45"/>
      <c r="B21" s="73"/>
      <c r="C21" s="75">
        <v>0</v>
      </c>
      <c r="D21" s="45"/>
      <c r="E21" s="72"/>
      <c r="F21" s="73"/>
      <c r="G21" s="74"/>
      <c r="H21" s="75">
        <v>0</v>
      </c>
      <c r="I21" s="45"/>
      <c r="J21" s="55"/>
      <c r="K21" s="56"/>
      <c r="L21" s="45"/>
    </row>
    <row r="22" spans="1:12" s="51" customFormat="1" ht="28" customHeight="1" x14ac:dyDescent="0.15">
      <c r="A22" s="45"/>
      <c r="B22" s="82"/>
      <c r="C22" s="77">
        <v>0</v>
      </c>
      <c r="D22" s="45"/>
      <c r="E22" s="72"/>
      <c r="F22" s="73"/>
      <c r="G22" s="78"/>
      <c r="H22" s="75">
        <v>0</v>
      </c>
      <c r="I22" s="45"/>
      <c r="J22" s="55"/>
      <c r="K22" s="56"/>
      <c r="L22" s="45"/>
    </row>
    <row r="23" spans="1:12" s="51" customFormat="1" ht="28" customHeight="1" x14ac:dyDescent="0.15">
      <c r="A23" s="45"/>
      <c r="B23" s="45"/>
      <c r="C23" s="50"/>
      <c r="D23" s="45"/>
      <c r="E23" s="72"/>
      <c r="F23" s="73"/>
      <c r="G23" s="78"/>
      <c r="H23" s="75">
        <v>0</v>
      </c>
      <c r="I23" s="45"/>
      <c r="J23" s="55"/>
      <c r="K23" s="56"/>
      <c r="L23" s="45"/>
    </row>
    <row r="24" spans="1:12" s="51" customFormat="1" ht="28" customHeight="1" x14ac:dyDescent="0.15">
      <c r="A24" s="45"/>
      <c r="B24" s="45"/>
      <c r="C24" s="50"/>
      <c r="D24" s="45"/>
      <c r="E24" s="72"/>
      <c r="F24" s="73"/>
      <c r="G24" s="78"/>
      <c r="H24" s="75">
        <v>0</v>
      </c>
      <c r="I24" s="45"/>
      <c r="J24" s="55"/>
      <c r="K24" s="56"/>
      <c r="L24" s="45"/>
    </row>
    <row r="25" spans="1:12" s="51" customFormat="1" ht="28" customHeight="1" x14ac:dyDescent="0.15">
      <c r="A25" s="45"/>
      <c r="B25" s="45"/>
      <c r="C25" s="50"/>
      <c r="D25" s="45"/>
      <c r="E25" s="72"/>
      <c r="F25" s="73"/>
      <c r="G25" s="79"/>
      <c r="H25" s="75">
        <v>0</v>
      </c>
      <c r="I25" s="45"/>
      <c r="J25" s="55"/>
      <c r="K25" s="56"/>
      <c r="L25" s="45"/>
    </row>
    <row r="26" spans="1:12" s="51" customFormat="1" ht="28" customHeight="1" x14ac:dyDescent="0.15">
      <c r="A26" s="45"/>
      <c r="B26" s="45"/>
      <c r="C26" s="50"/>
      <c r="D26" s="45"/>
      <c r="E26" s="72"/>
      <c r="F26" s="73"/>
      <c r="G26" s="78"/>
      <c r="H26" s="75">
        <v>0</v>
      </c>
      <c r="I26" s="45"/>
      <c r="J26" s="55"/>
      <c r="K26" s="56"/>
      <c r="L26" s="45"/>
    </row>
    <row r="27" spans="1:12" s="51" customFormat="1" ht="28" customHeight="1" x14ac:dyDescent="0.15">
      <c r="A27" s="45"/>
      <c r="B27" s="45"/>
      <c r="C27" s="50"/>
      <c r="D27" s="45"/>
      <c r="E27" s="72"/>
      <c r="F27" s="73"/>
      <c r="G27" s="78"/>
      <c r="H27" s="75">
        <v>0</v>
      </c>
      <c r="I27" s="45"/>
      <c r="J27" s="55"/>
      <c r="K27" s="56"/>
      <c r="L27" s="45"/>
    </row>
    <row r="28" spans="1:12" s="51" customFormat="1" ht="28" customHeight="1" x14ac:dyDescent="0.15">
      <c r="A28" s="45"/>
      <c r="B28" s="45"/>
      <c r="C28" s="50"/>
      <c r="D28" s="45"/>
      <c r="E28" s="72"/>
      <c r="F28" s="73"/>
      <c r="G28" s="78"/>
      <c r="H28" s="75">
        <v>0</v>
      </c>
      <c r="I28" s="45"/>
      <c r="J28" s="55"/>
      <c r="K28" s="56"/>
      <c r="L28" s="45"/>
    </row>
    <row r="29" spans="1:12" s="51" customFormat="1" ht="28" customHeight="1" x14ac:dyDescent="0.15">
      <c r="A29" s="45"/>
      <c r="B29" s="45"/>
      <c r="C29" s="50"/>
      <c r="D29" s="45"/>
      <c r="E29" s="72"/>
      <c r="F29" s="73"/>
      <c r="G29" s="79"/>
      <c r="H29" s="75">
        <v>0</v>
      </c>
      <c r="I29" s="45"/>
      <c r="J29" s="55"/>
      <c r="K29" s="56"/>
      <c r="L29" s="45"/>
    </row>
    <row r="30" spans="1:12" s="51" customFormat="1" ht="28" customHeight="1" x14ac:dyDescent="0.15">
      <c r="A30" s="45"/>
      <c r="B30" s="45"/>
      <c r="C30" s="50"/>
      <c r="D30" s="45"/>
      <c r="E30" s="72"/>
      <c r="F30" s="80"/>
      <c r="G30" s="79"/>
      <c r="H30" s="81">
        <v>0</v>
      </c>
      <c r="I30" s="45"/>
      <c r="J30" s="55"/>
      <c r="K30" s="56"/>
      <c r="L30" s="45"/>
    </row>
    <row r="31" spans="1:12" s="51" customFormat="1" ht="27.75" customHeight="1" x14ac:dyDescent="0.15">
      <c r="C31" s="56"/>
      <c r="E31" s="72"/>
      <c r="F31" s="82"/>
      <c r="G31" s="79"/>
      <c r="H31" s="81">
        <v>0</v>
      </c>
      <c r="J31" s="55"/>
      <c r="K31" s="56"/>
    </row>
    <row r="32" spans="1:12" s="51" customFormat="1" ht="27.75" customHeight="1" x14ac:dyDescent="0.15">
      <c r="C32" s="56"/>
      <c r="G32" s="55"/>
      <c r="H32" s="56"/>
      <c r="J32" s="55"/>
      <c r="K32" s="56"/>
    </row>
    <row r="33" spans="3:11" s="51" customFormat="1" ht="27.75" customHeight="1" x14ac:dyDescent="0.15">
      <c r="C33" s="56"/>
      <c r="G33" s="55"/>
      <c r="H33" s="56"/>
      <c r="J33" s="55"/>
      <c r="K33"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3734181C-24B2-F748-ADDF-266E8683B730}">
            <xm:f>'Chart Data'!$B$6</xm:f>
            <x14:dxf>
              <font>
                <color theme="7"/>
              </font>
            </x14:dxf>
          </x14:cfRule>
          <xm:sqref>G15:H15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C86B3-13C5-B04F-847A-422AB560DCB5}">
  <sheetPr>
    <tabColor theme="3" tint="0.249977111117893"/>
    <pageSetUpPr fitToPage="1"/>
  </sheetPr>
  <dimension ref="A1:L34"/>
  <sheetViews>
    <sheetView showGridLines="0" zoomScaleNormal="73" workbookViewId="0">
      <selection activeCell="J12" sqref="J12"/>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62</v>
      </c>
      <c r="L2" s="21" t="s">
        <v>0</v>
      </c>
    </row>
    <row r="3" spans="1:12" s="3" customFormat="1" ht="33" customHeight="1" x14ac:dyDescent="0.2">
      <c r="B3" s="4" t="s">
        <v>53</v>
      </c>
      <c r="G3" s="5" t="s">
        <v>33</v>
      </c>
    </row>
    <row r="4" spans="1:12" s="3" customFormat="1" ht="18.75" customHeight="1" x14ac:dyDescent="0.15">
      <c r="B4" s="13"/>
      <c r="F4" s="6"/>
      <c r="G4" s="96" t="s">
        <v>24</v>
      </c>
      <c r="H4" s="96"/>
    </row>
    <row r="5" spans="1:12" s="3" customFormat="1" ht="3.75" customHeight="1" x14ac:dyDescent="0.15">
      <c r="F5" s="6"/>
      <c r="G5" s="7"/>
      <c r="H5" s="7"/>
    </row>
    <row r="6" spans="1:12" s="3" customFormat="1" ht="46.5" customHeight="1" x14ac:dyDescent="0.15">
      <c r="F6" s="6"/>
      <c r="G6" s="100">
        <f>SUM(MonthlyIncome5838[VALOR])</f>
        <v>0</v>
      </c>
      <c r="H6" s="100"/>
      <c r="J6" s="6"/>
      <c r="K6" s="8"/>
    </row>
    <row r="7" spans="1:12" s="3" customFormat="1" ht="18.75" customHeight="1" x14ac:dyDescent="0.15">
      <c r="G7" s="96" t="s">
        <v>25</v>
      </c>
      <c r="H7" s="96"/>
      <c r="J7" s="6"/>
      <c r="K7" s="8"/>
    </row>
    <row r="8" spans="1:12" s="3" customFormat="1" ht="3.75" customHeight="1" x14ac:dyDescent="0.15">
      <c r="G8" s="7"/>
      <c r="H8" s="7"/>
      <c r="J8" s="6"/>
      <c r="K8" s="8"/>
    </row>
    <row r="9" spans="1:12" s="3" customFormat="1" ht="46.5" customHeight="1" x14ac:dyDescent="0.15">
      <c r="F9" s="9"/>
      <c r="G9" s="100">
        <f>SUM(MonthlyExpenses6939[VALOR])</f>
        <v>0</v>
      </c>
      <c r="H9" s="100"/>
    </row>
    <row r="10" spans="1:12" s="3" customFormat="1" ht="18.75" customHeight="1" x14ac:dyDescent="0.15">
      <c r="A10" s="9"/>
      <c r="F10" s="9"/>
      <c r="G10" s="96" t="s">
        <v>26</v>
      </c>
      <c r="H10" s="96"/>
    </row>
    <row r="11" spans="1:12" s="3" customFormat="1" ht="3.75" customHeight="1" x14ac:dyDescent="0.15">
      <c r="A11" s="9"/>
      <c r="F11" s="9"/>
      <c r="G11" s="7"/>
      <c r="H11" s="7"/>
    </row>
    <row r="12" spans="1:12" s="3" customFormat="1" ht="46.5" customHeight="1" x14ac:dyDescent="0.15">
      <c r="A12" s="9"/>
      <c r="F12" s="9"/>
      <c r="G12" s="100">
        <f>SUM(Savings71040[VALOR])</f>
        <v>0</v>
      </c>
      <c r="H12" s="100"/>
    </row>
    <row r="13" spans="1:12" s="3" customFormat="1" ht="18.75" customHeight="1" x14ac:dyDescent="0.15">
      <c r="A13" s="9"/>
      <c r="F13" s="9"/>
      <c r="G13" s="96" t="s">
        <v>32</v>
      </c>
      <c r="H13" s="96"/>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1" customFormat="1" ht="28" customHeight="1" x14ac:dyDescent="0.15">
      <c r="A18" s="45"/>
      <c r="B18" s="73" t="s">
        <v>2</v>
      </c>
      <c r="C18" s="75">
        <v>0</v>
      </c>
      <c r="D18" s="45"/>
      <c r="E18" s="72">
        <v>45413</v>
      </c>
      <c r="F18" s="73" t="s">
        <v>7</v>
      </c>
      <c r="G18" s="74" t="s">
        <v>18</v>
      </c>
      <c r="H18" s="75">
        <v>0</v>
      </c>
      <c r="I18" s="45"/>
      <c r="J18" s="72">
        <v>45413</v>
      </c>
      <c r="K18" s="75">
        <v>0</v>
      </c>
      <c r="L18" s="45"/>
    </row>
    <row r="19" spans="1:12" s="51" customFormat="1" ht="28" customHeight="1" x14ac:dyDescent="0.15">
      <c r="A19" s="45"/>
      <c r="B19" s="73"/>
      <c r="C19" s="75">
        <v>0</v>
      </c>
      <c r="D19" s="45"/>
      <c r="E19" s="72"/>
      <c r="F19" s="73"/>
      <c r="G19" s="74"/>
      <c r="H19" s="75">
        <v>0</v>
      </c>
      <c r="I19" s="45"/>
      <c r="J19" s="76"/>
      <c r="K19" s="75">
        <v>0</v>
      </c>
      <c r="L19" s="45"/>
    </row>
    <row r="20" spans="1:12" s="51" customFormat="1" ht="28" customHeight="1" x14ac:dyDescent="0.15">
      <c r="A20" s="45"/>
      <c r="B20" s="73"/>
      <c r="C20" s="75">
        <v>0</v>
      </c>
      <c r="D20" s="45"/>
      <c r="E20" s="72"/>
      <c r="F20" s="73"/>
      <c r="G20" s="74"/>
      <c r="H20" s="75">
        <v>0</v>
      </c>
      <c r="I20" s="45"/>
      <c r="J20" s="76">
        <v>45323</v>
      </c>
      <c r="K20" s="75">
        <v>0</v>
      </c>
      <c r="L20" s="45"/>
    </row>
    <row r="21" spans="1:12" s="51" customFormat="1" ht="28" customHeight="1" x14ac:dyDescent="0.15">
      <c r="A21" s="45"/>
      <c r="B21" s="73"/>
      <c r="C21" s="75">
        <v>0</v>
      </c>
      <c r="D21" s="45"/>
      <c r="E21" s="72"/>
      <c r="F21" s="73"/>
      <c r="G21" s="74"/>
      <c r="H21" s="75">
        <v>0</v>
      </c>
      <c r="I21" s="45"/>
      <c r="J21" s="55"/>
      <c r="K21" s="56"/>
      <c r="L21" s="45"/>
    </row>
    <row r="22" spans="1:12" s="51" customFormat="1" ht="28" customHeight="1" x14ac:dyDescent="0.15">
      <c r="A22" s="45"/>
      <c r="B22" s="82"/>
      <c r="C22" s="77">
        <v>0</v>
      </c>
      <c r="D22" s="45"/>
      <c r="E22" s="72"/>
      <c r="F22" s="73"/>
      <c r="G22" s="78"/>
      <c r="H22" s="75">
        <v>0</v>
      </c>
      <c r="I22" s="45"/>
      <c r="J22" s="55"/>
      <c r="K22" s="56"/>
      <c r="L22" s="45"/>
    </row>
    <row r="23" spans="1:12" s="51" customFormat="1" ht="28" customHeight="1" x14ac:dyDescent="0.15">
      <c r="A23" s="45"/>
      <c r="B23" s="45"/>
      <c r="C23" s="50"/>
      <c r="D23" s="45"/>
      <c r="E23" s="72"/>
      <c r="F23" s="73"/>
      <c r="G23" s="78"/>
      <c r="H23" s="75">
        <v>0</v>
      </c>
      <c r="I23" s="45"/>
      <c r="J23" s="55"/>
      <c r="K23" s="56"/>
      <c r="L23" s="45"/>
    </row>
    <row r="24" spans="1:12" s="51" customFormat="1" ht="28" customHeight="1" x14ac:dyDescent="0.15">
      <c r="A24" s="45"/>
      <c r="B24" s="45"/>
      <c r="C24" s="50"/>
      <c r="D24" s="45"/>
      <c r="E24" s="72"/>
      <c r="F24" s="73"/>
      <c r="G24" s="78"/>
      <c r="H24" s="75">
        <v>0</v>
      </c>
      <c r="I24" s="45"/>
      <c r="J24" s="55"/>
      <c r="K24" s="56"/>
      <c r="L24" s="45"/>
    </row>
    <row r="25" spans="1:12" s="51" customFormat="1" ht="28" customHeight="1" x14ac:dyDescent="0.15">
      <c r="A25" s="45"/>
      <c r="B25" s="45"/>
      <c r="C25" s="50"/>
      <c r="D25" s="45"/>
      <c r="E25" s="72"/>
      <c r="F25" s="73"/>
      <c r="G25" s="79"/>
      <c r="H25" s="75">
        <v>0</v>
      </c>
      <c r="I25" s="45"/>
      <c r="J25" s="55"/>
      <c r="K25" s="56"/>
      <c r="L25" s="45"/>
    </row>
    <row r="26" spans="1:12" s="51" customFormat="1" ht="28" customHeight="1" x14ac:dyDescent="0.15">
      <c r="A26" s="45"/>
      <c r="B26" s="45"/>
      <c r="C26" s="50"/>
      <c r="D26" s="45"/>
      <c r="E26" s="72"/>
      <c r="F26" s="73"/>
      <c r="G26" s="78"/>
      <c r="H26" s="75">
        <v>0</v>
      </c>
      <c r="I26" s="45"/>
      <c r="J26" s="55"/>
      <c r="K26" s="56"/>
      <c r="L26" s="45"/>
    </row>
    <row r="27" spans="1:12" s="51" customFormat="1" ht="28" customHeight="1" x14ac:dyDescent="0.15">
      <c r="A27" s="45"/>
      <c r="B27" s="45"/>
      <c r="C27" s="50"/>
      <c r="D27" s="45"/>
      <c r="E27" s="72"/>
      <c r="F27" s="73"/>
      <c r="G27" s="78"/>
      <c r="H27" s="75">
        <v>0</v>
      </c>
      <c r="I27" s="45"/>
      <c r="J27" s="55"/>
      <c r="K27" s="56"/>
      <c r="L27" s="45"/>
    </row>
    <row r="28" spans="1:12" s="51" customFormat="1" ht="28" customHeight="1" x14ac:dyDescent="0.15">
      <c r="A28" s="45"/>
      <c r="B28" s="45"/>
      <c r="C28" s="50"/>
      <c r="D28" s="45"/>
      <c r="E28" s="72"/>
      <c r="F28" s="73"/>
      <c r="G28" s="78"/>
      <c r="H28" s="75">
        <v>0</v>
      </c>
      <c r="I28" s="45"/>
      <c r="J28" s="55"/>
      <c r="K28" s="56"/>
      <c r="L28" s="45"/>
    </row>
    <row r="29" spans="1:12" s="51" customFormat="1" ht="28" customHeight="1" x14ac:dyDescent="0.15">
      <c r="A29" s="45"/>
      <c r="B29" s="45"/>
      <c r="C29" s="50"/>
      <c r="D29" s="45"/>
      <c r="E29" s="72"/>
      <c r="F29" s="73"/>
      <c r="G29" s="79"/>
      <c r="H29" s="75">
        <v>0</v>
      </c>
      <c r="I29" s="45"/>
      <c r="J29" s="55"/>
      <c r="K29" s="56"/>
      <c r="L29" s="45"/>
    </row>
    <row r="30" spans="1:12" s="51" customFormat="1" ht="28" customHeight="1" x14ac:dyDescent="0.15">
      <c r="A30" s="45"/>
      <c r="B30" s="45"/>
      <c r="C30" s="50"/>
      <c r="D30" s="45"/>
      <c r="E30" s="72"/>
      <c r="F30" s="80"/>
      <c r="G30" s="79"/>
      <c r="H30" s="81">
        <v>0</v>
      </c>
      <c r="I30" s="45"/>
      <c r="J30" s="55"/>
      <c r="K30" s="56"/>
      <c r="L30" s="45"/>
    </row>
    <row r="31" spans="1:12" s="51" customFormat="1" ht="27.75" customHeight="1" x14ac:dyDescent="0.15">
      <c r="C31" s="56"/>
      <c r="E31" s="72"/>
      <c r="F31" s="82"/>
      <c r="G31" s="79"/>
      <c r="H31" s="81">
        <v>0</v>
      </c>
      <c r="J31" s="55"/>
      <c r="K31" s="56"/>
    </row>
    <row r="32" spans="1:12" s="51" customFormat="1" ht="27.75" customHeight="1" x14ac:dyDescent="0.15">
      <c r="C32" s="56"/>
      <c r="G32" s="55"/>
      <c r="H32" s="56"/>
      <c r="J32" s="55"/>
      <c r="K32" s="56"/>
    </row>
    <row r="33" spans="3:11" s="51" customFormat="1" ht="27.75" customHeight="1" x14ac:dyDescent="0.15">
      <c r="C33" s="56"/>
      <c r="G33" s="55"/>
      <c r="H33" s="56"/>
      <c r="J33" s="55"/>
      <c r="K33" s="56"/>
    </row>
    <row r="34" spans="3:11" s="51" customFormat="1" ht="27.75" customHeight="1" x14ac:dyDescent="0.15">
      <c r="C34" s="56"/>
      <c r="G34" s="55"/>
      <c r="H34" s="56"/>
      <c r="J34" s="55"/>
      <c r="K34"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F2E82410-3522-5641-B1B3-DA139B5744A1}">
            <xm:f>'Chart Data'!$B$6</xm:f>
            <x14:dxf>
              <font>
                <color theme="7"/>
              </font>
            </x14:dxf>
          </x14:cfRule>
          <xm:sqref>G15:H15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E316B-FB79-EB48-ADBA-FCBBF27A9752}">
  <sheetPr>
    <tabColor theme="3" tint="0.249977111117893"/>
    <pageSetUpPr fitToPage="1"/>
  </sheetPr>
  <dimension ref="A1:L35"/>
  <sheetViews>
    <sheetView showGridLines="0" zoomScaleNormal="73" workbookViewId="0">
      <selection activeCell="K9" sqref="K9"/>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62</v>
      </c>
      <c r="L2" s="23" t="s">
        <v>0</v>
      </c>
    </row>
    <row r="3" spans="1:12" s="3" customFormat="1" ht="33" customHeight="1" x14ac:dyDescent="0.2">
      <c r="B3" s="4" t="s">
        <v>53</v>
      </c>
      <c r="G3" s="5" t="s">
        <v>33</v>
      </c>
    </row>
    <row r="4" spans="1:12" s="3" customFormat="1" ht="18.75" customHeight="1" x14ac:dyDescent="0.15">
      <c r="B4" s="13"/>
      <c r="F4" s="6"/>
      <c r="G4" s="99" t="s">
        <v>24</v>
      </c>
      <c r="H4" s="99"/>
    </row>
    <row r="5" spans="1:12" s="3" customFormat="1" ht="3.75" customHeight="1" x14ac:dyDescent="0.15">
      <c r="F5" s="6"/>
      <c r="G5" s="7"/>
      <c r="H5" s="7"/>
    </row>
    <row r="6" spans="1:12" s="3" customFormat="1" ht="46.5" customHeight="1" x14ac:dyDescent="0.15">
      <c r="F6" s="6"/>
      <c r="G6" s="100">
        <f>SUM(MonthlyIncome53541[VALOR])</f>
        <v>0</v>
      </c>
      <c r="H6" s="100"/>
      <c r="J6" s="6"/>
      <c r="K6" s="8"/>
    </row>
    <row r="7" spans="1:12" s="3" customFormat="1" ht="18.75" customHeight="1" x14ac:dyDescent="0.15">
      <c r="G7" s="99" t="s">
        <v>25</v>
      </c>
      <c r="H7" s="99"/>
      <c r="J7" s="6"/>
      <c r="K7" s="8"/>
    </row>
    <row r="8" spans="1:12" s="3" customFormat="1" ht="3.75" customHeight="1" x14ac:dyDescent="0.15">
      <c r="G8" s="7"/>
      <c r="H8" s="7"/>
      <c r="J8" s="6"/>
      <c r="K8" s="8"/>
    </row>
    <row r="9" spans="1:12" s="3" customFormat="1" ht="46.5" customHeight="1" x14ac:dyDescent="0.15">
      <c r="F9" s="9"/>
      <c r="G9" s="100">
        <f>SUM(MonthlyExpenses63642[VALOR])</f>
        <v>0</v>
      </c>
      <c r="H9" s="100"/>
    </row>
    <row r="10" spans="1:12" s="3" customFormat="1" ht="18.75" customHeight="1" x14ac:dyDescent="0.15">
      <c r="A10" s="9"/>
      <c r="F10" s="9"/>
      <c r="G10" s="99" t="s">
        <v>26</v>
      </c>
      <c r="H10" s="99"/>
    </row>
    <row r="11" spans="1:12" s="3" customFormat="1" ht="3.75" customHeight="1" x14ac:dyDescent="0.15">
      <c r="A11" s="9"/>
      <c r="F11" s="9"/>
      <c r="G11" s="7"/>
      <c r="H11" s="7"/>
    </row>
    <row r="12" spans="1:12" s="3" customFormat="1" ht="46.5" customHeight="1" x14ac:dyDescent="0.15">
      <c r="A12" s="9"/>
      <c r="F12" s="9"/>
      <c r="G12" s="100">
        <f>SUM(Savings73743[VALOR])</f>
        <v>0</v>
      </c>
      <c r="H12" s="100"/>
    </row>
    <row r="13" spans="1:12" s="3" customFormat="1" ht="18.75" customHeight="1" x14ac:dyDescent="0.15">
      <c r="A13" s="9"/>
      <c r="F13" s="9"/>
      <c r="G13" s="99" t="s">
        <v>32</v>
      </c>
      <c r="H13" s="99"/>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1" customFormat="1" ht="28" customHeight="1" x14ac:dyDescent="0.15">
      <c r="A18" s="45"/>
      <c r="B18" s="73" t="s">
        <v>2</v>
      </c>
      <c r="C18" s="75">
        <v>0</v>
      </c>
      <c r="D18" s="45"/>
      <c r="E18" s="72">
        <v>45444</v>
      </c>
      <c r="F18" s="73" t="s">
        <v>7</v>
      </c>
      <c r="G18" s="74" t="s">
        <v>18</v>
      </c>
      <c r="H18" s="75">
        <v>0</v>
      </c>
      <c r="I18" s="45"/>
      <c r="J18" s="72">
        <v>45444</v>
      </c>
      <c r="K18" s="75">
        <v>0</v>
      </c>
      <c r="L18" s="45"/>
    </row>
    <row r="19" spans="1:12" s="51" customFormat="1" ht="28" customHeight="1" x14ac:dyDescent="0.15">
      <c r="A19" s="45"/>
      <c r="B19" s="73"/>
      <c r="C19" s="75">
        <v>0</v>
      </c>
      <c r="D19" s="45"/>
      <c r="E19" s="72"/>
      <c r="F19" s="73"/>
      <c r="G19" s="74"/>
      <c r="H19" s="75">
        <v>0</v>
      </c>
      <c r="I19" s="45"/>
      <c r="J19" s="76"/>
      <c r="K19" s="75">
        <v>0</v>
      </c>
      <c r="L19" s="45"/>
    </row>
    <row r="20" spans="1:12" s="51" customFormat="1" ht="28" customHeight="1" x14ac:dyDescent="0.15">
      <c r="A20" s="45"/>
      <c r="B20" s="73"/>
      <c r="C20" s="75">
        <v>0</v>
      </c>
      <c r="D20" s="45"/>
      <c r="E20" s="72"/>
      <c r="F20" s="73"/>
      <c r="G20" s="74"/>
      <c r="H20" s="75">
        <v>0</v>
      </c>
      <c r="I20" s="45"/>
      <c r="J20" s="76">
        <v>45323</v>
      </c>
      <c r="K20" s="75">
        <v>0</v>
      </c>
      <c r="L20" s="45"/>
    </row>
    <row r="21" spans="1:12" s="51" customFormat="1" ht="28" customHeight="1" x14ac:dyDescent="0.15">
      <c r="A21" s="45"/>
      <c r="B21" s="73"/>
      <c r="C21" s="75">
        <v>0</v>
      </c>
      <c r="D21" s="45"/>
      <c r="E21" s="72"/>
      <c r="F21" s="73"/>
      <c r="G21" s="74"/>
      <c r="H21" s="75">
        <v>0</v>
      </c>
      <c r="I21" s="45"/>
      <c r="J21" s="55"/>
      <c r="K21" s="56"/>
      <c r="L21" s="45"/>
    </row>
    <row r="22" spans="1:12" s="51" customFormat="1" ht="28" customHeight="1" x14ac:dyDescent="0.15">
      <c r="A22" s="45"/>
      <c r="B22" s="82"/>
      <c r="C22" s="77">
        <v>0</v>
      </c>
      <c r="D22" s="45"/>
      <c r="E22" s="72"/>
      <c r="F22" s="73"/>
      <c r="G22" s="78"/>
      <c r="H22" s="75">
        <v>0</v>
      </c>
      <c r="I22" s="45"/>
      <c r="J22" s="55"/>
      <c r="K22" s="56"/>
      <c r="L22" s="45"/>
    </row>
    <row r="23" spans="1:12" s="51" customFormat="1" ht="28" customHeight="1" x14ac:dyDescent="0.15">
      <c r="A23" s="45"/>
      <c r="B23" s="45"/>
      <c r="C23" s="50"/>
      <c r="D23" s="45"/>
      <c r="E23" s="72"/>
      <c r="F23" s="73"/>
      <c r="G23" s="78"/>
      <c r="H23" s="75">
        <v>0</v>
      </c>
      <c r="I23" s="45"/>
      <c r="J23" s="55"/>
      <c r="K23" s="56"/>
      <c r="L23" s="45"/>
    </row>
    <row r="24" spans="1:12" s="51" customFormat="1" ht="28" customHeight="1" x14ac:dyDescent="0.15">
      <c r="A24" s="45"/>
      <c r="B24" s="45"/>
      <c r="C24" s="50"/>
      <c r="D24" s="45"/>
      <c r="E24" s="72"/>
      <c r="F24" s="73"/>
      <c r="G24" s="78"/>
      <c r="H24" s="75">
        <v>0</v>
      </c>
      <c r="I24" s="45"/>
      <c r="J24" s="55"/>
      <c r="K24" s="56"/>
      <c r="L24" s="45"/>
    </row>
    <row r="25" spans="1:12" s="51" customFormat="1" ht="28" customHeight="1" x14ac:dyDescent="0.15">
      <c r="A25" s="45"/>
      <c r="B25" s="45"/>
      <c r="C25" s="50"/>
      <c r="D25" s="45"/>
      <c r="E25" s="72"/>
      <c r="F25" s="73"/>
      <c r="G25" s="79"/>
      <c r="H25" s="75">
        <v>0</v>
      </c>
      <c r="I25" s="45"/>
      <c r="J25" s="55"/>
      <c r="K25" s="56"/>
      <c r="L25" s="45"/>
    </row>
    <row r="26" spans="1:12" s="51" customFormat="1" ht="28" customHeight="1" x14ac:dyDescent="0.15">
      <c r="A26" s="45"/>
      <c r="B26" s="45"/>
      <c r="C26" s="50"/>
      <c r="D26" s="45"/>
      <c r="E26" s="72"/>
      <c r="F26" s="73"/>
      <c r="G26" s="78"/>
      <c r="H26" s="75">
        <v>0</v>
      </c>
      <c r="I26" s="45"/>
      <c r="J26" s="55"/>
      <c r="K26" s="56"/>
      <c r="L26" s="45"/>
    </row>
    <row r="27" spans="1:12" s="51" customFormat="1" ht="28" customHeight="1" x14ac:dyDescent="0.15">
      <c r="A27" s="45"/>
      <c r="B27" s="45"/>
      <c r="C27" s="50"/>
      <c r="D27" s="45"/>
      <c r="E27" s="72"/>
      <c r="F27" s="73"/>
      <c r="G27" s="78"/>
      <c r="H27" s="75">
        <v>0</v>
      </c>
      <c r="I27" s="45"/>
      <c r="J27" s="55"/>
      <c r="K27" s="56"/>
      <c r="L27" s="45"/>
    </row>
    <row r="28" spans="1:12" s="51" customFormat="1" ht="28" customHeight="1" x14ac:dyDescent="0.15">
      <c r="A28" s="45"/>
      <c r="B28" s="45"/>
      <c r="C28" s="50"/>
      <c r="D28" s="45"/>
      <c r="E28" s="72"/>
      <c r="F28" s="73"/>
      <c r="G28" s="78"/>
      <c r="H28" s="75">
        <v>0</v>
      </c>
      <c r="I28" s="45"/>
      <c r="J28" s="55"/>
      <c r="K28" s="56"/>
      <c r="L28" s="45"/>
    </row>
    <row r="29" spans="1:12" s="51" customFormat="1" ht="28" customHeight="1" x14ac:dyDescent="0.15">
      <c r="A29" s="45"/>
      <c r="B29" s="45"/>
      <c r="C29" s="50"/>
      <c r="D29" s="45"/>
      <c r="E29" s="72"/>
      <c r="F29" s="73"/>
      <c r="G29" s="79"/>
      <c r="H29" s="75">
        <v>0</v>
      </c>
      <c r="I29" s="45"/>
      <c r="J29" s="55"/>
      <c r="K29" s="56"/>
      <c r="L29" s="45"/>
    </row>
    <row r="30" spans="1:12" s="51" customFormat="1" ht="28" customHeight="1" x14ac:dyDescent="0.15">
      <c r="A30" s="45"/>
      <c r="B30" s="45"/>
      <c r="C30" s="50"/>
      <c r="D30" s="45"/>
      <c r="E30" s="72"/>
      <c r="F30" s="80"/>
      <c r="G30" s="79"/>
      <c r="H30" s="81">
        <v>0</v>
      </c>
      <c r="I30" s="45"/>
      <c r="J30" s="55"/>
      <c r="K30" s="56"/>
      <c r="L30" s="45"/>
    </row>
    <row r="31" spans="1:12" s="51" customFormat="1" ht="27.75" customHeight="1" x14ac:dyDescent="0.15">
      <c r="C31" s="56"/>
      <c r="E31" s="72"/>
      <c r="F31" s="82"/>
      <c r="G31" s="79"/>
      <c r="H31" s="81">
        <v>0</v>
      </c>
      <c r="J31" s="55"/>
      <c r="K31" s="56"/>
    </row>
    <row r="32" spans="1:12" s="51" customFormat="1" ht="27.75" customHeight="1" x14ac:dyDescent="0.15">
      <c r="C32" s="56"/>
      <c r="G32" s="55"/>
      <c r="H32" s="56"/>
      <c r="J32" s="55"/>
      <c r="K32" s="56"/>
    </row>
    <row r="33" spans="3:11" s="51" customFormat="1" ht="27.75" customHeight="1" x14ac:dyDescent="0.15">
      <c r="C33" s="56"/>
      <c r="G33" s="55"/>
      <c r="H33" s="56"/>
      <c r="J33" s="55"/>
      <c r="K33" s="56"/>
    </row>
    <row r="34" spans="3:11" s="51" customFormat="1" ht="27.75" customHeight="1" x14ac:dyDescent="0.15">
      <c r="C34" s="56"/>
      <c r="G34" s="55"/>
      <c r="H34" s="56"/>
      <c r="J34" s="55"/>
      <c r="K34" s="56"/>
    </row>
    <row r="35" spans="3:11" s="51" customFormat="1" ht="27.75" customHeight="1" x14ac:dyDescent="0.15">
      <c r="C35" s="56"/>
      <c r="G35" s="55"/>
      <c r="H35" s="56"/>
      <c r="J35" s="55"/>
      <c r="K35"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293196DA-D39D-4C4B-A0A3-20814F92A821}">
            <xm:f>'Chart Data'!$B$6</xm:f>
            <x14:dxf>
              <font>
                <color theme="7"/>
              </font>
            </x14:dxf>
          </x14:cfRule>
          <xm:sqref>G15:H15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0026-0E82-3E43-ACB1-E517F65EC571}">
  <sheetPr>
    <tabColor theme="3" tint="0.249977111117893"/>
    <pageSetUpPr fitToPage="1"/>
  </sheetPr>
  <dimension ref="A1:L33"/>
  <sheetViews>
    <sheetView showGridLines="0" zoomScaleNormal="73" workbookViewId="0">
      <selection activeCell="K12" sqref="K12"/>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1" customFormat="1" ht="73" customHeight="1" x14ac:dyDescent="0.15">
      <c r="C2" s="22" t="s">
        <v>62</v>
      </c>
      <c r="L2" s="21" t="s">
        <v>0</v>
      </c>
    </row>
    <row r="3" spans="1:12" s="3" customFormat="1" ht="33" customHeight="1" x14ac:dyDescent="0.2">
      <c r="B3" s="4" t="s">
        <v>53</v>
      </c>
      <c r="G3" s="5" t="s">
        <v>33</v>
      </c>
    </row>
    <row r="4" spans="1:12" s="3" customFormat="1" ht="18.75" customHeight="1" x14ac:dyDescent="0.15">
      <c r="B4" s="13"/>
      <c r="F4" s="6"/>
      <c r="G4" s="96" t="s">
        <v>24</v>
      </c>
      <c r="H4" s="96"/>
    </row>
    <row r="5" spans="1:12" s="3" customFormat="1" ht="3.75" customHeight="1" x14ac:dyDescent="0.15">
      <c r="F5" s="6"/>
      <c r="G5" s="7"/>
      <c r="H5" s="7"/>
    </row>
    <row r="6" spans="1:12" s="3" customFormat="1" ht="46.5" customHeight="1" x14ac:dyDescent="0.15">
      <c r="F6" s="6"/>
      <c r="G6" s="100">
        <f>SUM(MonthlyIncome583844[VALOR])</f>
        <v>0</v>
      </c>
      <c r="H6" s="100"/>
      <c r="J6" s="6"/>
      <c r="K6" s="8"/>
    </row>
    <row r="7" spans="1:12" s="3" customFormat="1" ht="18.75" customHeight="1" x14ac:dyDescent="0.15">
      <c r="G7" s="96" t="s">
        <v>25</v>
      </c>
      <c r="H7" s="96"/>
      <c r="J7" s="6"/>
      <c r="K7" s="8"/>
    </row>
    <row r="8" spans="1:12" s="3" customFormat="1" ht="3.75" customHeight="1" x14ac:dyDescent="0.15">
      <c r="G8" s="7"/>
      <c r="H8" s="7"/>
      <c r="J8" s="6"/>
      <c r="K8" s="8"/>
    </row>
    <row r="9" spans="1:12" s="3" customFormat="1" ht="46.5" customHeight="1" x14ac:dyDescent="0.15">
      <c r="F9" s="9"/>
      <c r="G9" s="100">
        <f>SUM(MonthlyExpenses693945[VALOR])</f>
        <v>0</v>
      </c>
      <c r="H9" s="100"/>
    </row>
    <row r="10" spans="1:12" s="3" customFormat="1" ht="18.75" customHeight="1" x14ac:dyDescent="0.15">
      <c r="A10" s="9"/>
      <c r="F10" s="9"/>
      <c r="G10" s="96" t="s">
        <v>26</v>
      </c>
      <c r="H10" s="96"/>
    </row>
    <row r="11" spans="1:12" s="3" customFormat="1" ht="3.75" customHeight="1" x14ac:dyDescent="0.15">
      <c r="A11" s="9"/>
      <c r="F11" s="9"/>
      <c r="G11" s="7"/>
      <c r="H11" s="7"/>
    </row>
    <row r="12" spans="1:12" s="3" customFormat="1" ht="46.5" customHeight="1" x14ac:dyDescent="0.15">
      <c r="A12" s="9"/>
      <c r="F12" s="9"/>
      <c r="G12" s="100">
        <f>SUM(Savings7104046[VALOR])</f>
        <v>0</v>
      </c>
      <c r="H12" s="100"/>
    </row>
    <row r="13" spans="1:12" s="3" customFormat="1" ht="18.75" customHeight="1" x14ac:dyDescent="0.15">
      <c r="A13" s="9"/>
      <c r="F13" s="9"/>
      <c r="G13" s="96" t="s">
        <v>32</v>
      </c>
      <c r="H13" s="96"/>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14" customFormat="1" ht="18.75" customHeight="1" x14ac:dyDescent="0.15">
      <c r="B17" s="15" t="s">
        <v>30</v>
      </c>
      <c r="C17" s="16" t="s">
        <v>28</v>
      </c>
      <c r="E17" s="17" t="s">
        <v>27</v>
      </c>
      <c r="F17" s="18" t="s">
        <v>30</v>
      </c>
      <c r="G17" s="19" t="s">
        <v>29</v>
      </c>
      <c r="H17" s="20" t="s">
        <v>28</v>
      </c>
      <c r="J17" s="18" t="s">
        <v>27</v>
      </c>
      <c r="K17" s="20" t="s">
        <v>28</v>
      </c>
    </row>
    <row r="18" spans="1:12" s="51" customFormat="1" ht="28" customHeight="1" x14ac:dyDescent="0.15">
      <c r="A18" s="45"/>
      <c r="B18" s="73" t="s">
        <v>2</v>
      </c>
      <c r="C18" s="75">
        <v>0</v>
      </c>
      <c r="D18" s="45"/>
      <c r="E18" s="72">
        <v>45474</v>
      </c>
      <c r="F18" s="73" t="s">
        <v>7</v>
      </c>
      <c r="G18" s="74" t="s">
        <v>18</v>
      </c>
      <c r="H18" s="75">
        <v>0</v>
      </c>
      <c r="I18" s="45"/>
      <c r="J18" s="72">
        <v>45474</v>
      </c>
      <c r="K18" s="75">
        <v>0</v>
      </c>
      <c r="L18" s="45"/>
    </row>
    <row r="19" spans="1:12" s="51" customFormat="1" ht="28" customHeight="1" x14ac:dyDescent="0.15">
      <c r="A19" s="45"/>
      <c r="B19" s="73"/>
      <c r="C19" s="75"/>
      <c r="D19" s="45"/>
      <c r="E19" s="72"/>
      <c r="F19" s="73"/>
      <c r="G19" s="74"/>
      <c r="H19" s="75"/>
      <c r="I19" s="45"/>
      <c r="J19" s="76"/>
      <c r="K19" s="75">
        <v>0</v>
      </c>
      <c r="L19" s="45"/>
    </row>
    <row r="20" spans="1:12" s="51" customFormat="1" ht="28" customHeight="1" x14ac:dyDescent="0.15">
      <c r="A20" s="45"/>
      <c r="B20" s="73"/>
      <c r="C20" s="75">
        <v>0</v>
      </c>
      <c r="D20" s="45"/>
      <c r="E20" s="72"/>
      <c r="F20" s="73"/>
      <c r="G20" s="74"/>
      <c r="H20" s="75"/>
      <c r="I20" s="45"/>
      <c r="J20" s="76">
        <v>45323</v>
      </c>
      <c r="K20" s="75">
        <v>0</v>
      </c>
      <c r="L20" s="45"/>
    </row>
    <row r="21" spans="1:12" s="51" customFormat="1" ht="28" customHeight="1" x14ac:dyDescent="0.15">
      <c r="A21" s="45"/>
      <c r="B21" s="73"/>
      <c r="C21" s="75">
        <v>0</v>
      </c>
      <c r="D21" s="45"/>
      <c r="E21" s="72"/>
      <c r="F21" s="73"/>
      <c r="G21" s="74"/>
      <c r="H21" s="75"/>
      <c r="I21" s="45"/>
      <c r="J21" s="55"/>
      <c r="K21" s="56"/>
      <c r="L21" s="45"/>
    </row>
    <row r="22" spans="1:12" s="51" customFormat="1" ht="28" customHeight="1" x14ac:dyDescent="0.15">
      <c r="A22" s="45"/>
      <c r="B22" s="82"/>
      <c r="C22" s="77">
        <v>0</v>
      </c>
      <c r="D22" s="45"/>
      <c r="E22" s="72"/>
      <c r="F22" s="73"/>
      <c r="G22" s="78"/>
      <c r="H22" s="75"/>
      <c r="I22" s="45"/>
      <c r="J22" s="55"/>
      <c r="K22" s="56"/>
      <c r="L22" s="45"/>
    </row>
    <row r="23" spans="1:12" s="51" customFormat="1" ht="28" customHeight="1" x14ac:dyDescent="0.15">
      <c r="A23" s="45"/>
      <c r="B23" s="45"/>
      <c r="C23" s="50"/>
      <c r="D23" s="45"/>
      <c r="E23" s="72"/>
      <c r="F23" s="73"/>
      <c r="G23" s="78"/>
      <c r="H23" s="75"/>
      <c r="I23" s="45"/>
      <c r="J23" s="55"/>
      <c r="K23" s="56"/>
      <c r="L23" s="45"/>
    </row>
    <row r="24" spans="1:12" s="51" customFormat="1" ht="28" customHeight="1" x14ac:dyDescent="0.15">
      <c r="A24" s="45"/>
      <c r="B24" s="45"/>
      <c r="C24" s="50"/>
      <c r="D24" s="45"/>
      <c r="E24" s="72"/>
      <c r="F24" s="73"/>
      <c r="G24" s="78"/>
      <c r="H24" s="75"/>
      <c r="I24" s="45"/>
      <c r="J24" s="55"/>
      <c r="K24" s="56"/>
      <c r="L24" s="45"/>
    </row>
    <row r="25" spans="1:12" s="51" customFormat="1" ht="28" customHeight="1" x14ac:dyDescent="0.15">
      <c r="A25" s="45"/>
      <c r="B25" s="45"/>
      <c r="C25" s="50"/>
      <c r="D25" s="45"/>
      <c r="E25" s="72"/>
      <c r="F25" s="73"/>
      <c r="G25" s="79"/>
      <c r="H25" s="75"/>
      <c r="I25" s="45"/>
      <c r="J25" s="55"/>
      <c r="K25" s="56"/>
      <c r="L25" s="45"/>
    </row>
    <row r="26" spans="1:12" s="51" customFormat="1" ht="28" customHeight="1" x14ac:dyDescent="0.15">
      <c r="A26" s="45"/>
      <c r="B26" s="45"/>
      <c r="C26" s="50"/>
      <c r="D26" s="45"/>
      <c r="E26" s="72"/>
      <c r="F26" s="73"/>
      <c r="G26" s="78"/>
      <c r="H26" s="75"/>
      <c r="I26" s="45"/>
      <c r="J26" s="55"/>
      <c r="K26" s="56"/>
      <c r="L26" s="45"/>
    </row>
    <row r="27" spans="1:12" s="51" customFormat="1" ht="28" customHeight="1" x14ac:dyDescent="0.15">
      <c r="A27" s="45"/>
      <c r="B27" s="45"/>
      <c r="C27" s="50"/>
      <c r="D27" s="45"/>
      <c r="E27" s="72"/>
      <c r="F27" s="73"/>
      <c r="G27" s="78"/>
      <c r="H27" s="75"/>
      <c r="I27" s="45"/>
      <c r="J27" s="55"/>
      <c r="K27" s="56"/>
      <c r="L27" s="45"/>
    </row>
    <row r="28" spans="1:12" s="51" customFormat="1" ht="28" customHeight="1" x14ac:dyDescent="0.15">
      <c r="A28" s="45"/>
      <c r="B28" s="45"/>
      <c r="C28" s="50"/>
      <c r="D28" s="45"/>
      <c r="E28" s="72"/>
      <c r="F28" s="73"/>
      <c r="G28" s="78"/>
      <c r="H28" s="75"/>
      <c r="I28" s="45"/>
      <c r="J28" s="55"/>
      <c r="K28" s="56"/>
      <c r="L28" s="45"/>
    </row>
    <row r="29" spans="1:12" s="51" customFormat="1" ht="28" customHeight="1" x14ac:dyDescent="0.15">
      <c r="A29" s="45"/>
      <c r="B29" s="45"/>
      <c r="C29" s="50"/>
      <c r="D29" s="45"/>
      <c r="E29" s="72"/>
      <c r="F29" s="73"/>
      <c r="G29" s="79"/>
      <c r="H29" s="75"/>
      <c r="I29" s="45"/>
      <c r="J29" s="55"/>
      <c r="K29" s="56"/>
      <c r="L29" s="45"/>
    </row>
    <row r="30" spans="1:12" s="51" customFormat="1" ht="28" customHeight="1" x14ac:dyDescent="0.15">
      <c r="A30" s="45"/>
      <c r="B30" s="45"/>
      <c r="C30" s="50"/>
      <c r="D30" s="45"/>
      <c r="E30" s="72"/>
      <c r="F30" s="80"/>
      <c r="G30" s="79"/>
      <c r="H30" s="81"/>
      <c r="I30" s="45"/>
      <c r="J30" s="55"/>
      <c r="K30" s="56"/>
      <c r="L30" s="45"/>
    </row>
    <row r="31" spans="1:12" s="51" customFormat="1" ht="27.75" customHeight="1" x14ac:dyDescent="0.15">
      <c r="C31" s="56"/>
      <c r="E31" s="72"/>
      <c r="F31" s="82"/>
      <c r="G31" s="79"/>
      <c r="H31" s="81"/>
      <c r="J31" s="55"/>
      <c r="K31" s="56"/>
    </row>
    <row r="32" spans="1:12" s="51" customFormat="1" ht="27.75" customHeight="1" x14ac:dyDescent="0.15">
      <c r="C32" s="56"/>
      <c r="G32" s="55"/>
      <c r="H32" s="56"/>
      <c r="J32" s="55"/>
      <c r="K32" s="56"/>
    </row>
    <row r="33" spans="3:11" s="51" customFormat="1" ht="27.75" customHeight="1" x14ac:dyDescent="0.15">
      <c r="C33" s="56"/>
      <c r="G33" s="55"/>
      <c r="H33" s="56"/>
      <c r="J33" s="55"/>
      <c r="K33"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B17A121B-1A87-644F-A007-FFAEE40A5CB3}">
            <xm:f>'Chart Data'!$B$6</xm:f>
            <x14:dxf>
              <font>
                <color theme="7"/>
              </font>
            </x14:dxf>
          </x14:cfRule>
          <xm:sqref>G15:H15</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5E6A-042E-E14B-A784-3ABDD2760CEB}">
  <sheetPr>
    <tabColor theme="3" tint="0.249977111117893"/>
    <pageSetUpPr fitToPage="1"/>
  </sheetPr>
  <dimension ref="A1:L32"/>
  <sheetViews>
    <sheetView showGridLines="0" zoomScaleNormal="73" workbookViewId="0">
      <selection activeCell="L12" sqref="L12"/>
    </sheetView>
  </sheetViews>
  <sheetFormatPr baseColWidth="10" defaultColWidth="9.1640625" defaultRowHeight="27.75" customHeight="1" x14ac:dyDescent="0.15"/>
  <cols>
    <col min="1" max="1" width="4.5" style="10" customWidth="1"/>
    <col min="2" max="2" width="19.6640625" style="10" customWidth="1"/>
    <col min="3" max="3" width="15.6640625" style="12" customWidth="1"/>
    <col min="4" max="4" width="6.5" style="10" customWidth="1"/>
    <col min="5" max="5" width="9" style="10" customWidth="1"/>
    <col min="6" max="6" width="19.6640625" style="10" customWidth="1"/>
    <col min="7" max="7" width="18.6640625" style="11" customWidth="1"/>
    <col min="8" max="8" width="15.6640625" style="12" customWidth="1"/>
    <col min="9" max="9" width="6.5" style="10" customWidth="1"/>
    <col min="10" max="10" width="15.83203125" style="11" customWidth="1"/>
    <col min="11" max="11" width="15.6640625" style="12" customWidth="1"/>
    <col min="12" max="12" width="4.5" style="10" customWidth="1"/>
    <col min="13" max="16384" width="9.1640625" style="10"/>
  </cols>
  <sheetData>
    <row r="1" spans="1:12" s="2" customFormat="1" ht="5.25" customHeight="1" x14ac:dyDescent="0.15"/>
    <row r="2" spans="1:12" s="23" customFormat="1" ht="73" customHeight="1" x14ac:dyDescent="0.15">
      <c r="C2" s="24" t="s">
        <v>62</v>
      </c>
      <c r="L2" s="23" t="s">
        <v>0</v>
      </c>
    </row>
    <row r="3" spans="1:12" s="3" customFormat="1" ht="33" customHeight="1" x14ac:dyDescent="0.2">
      <c r="B3" s="4" t="s">
        <v>53</v>
      </c>
      <c r="G3" s="5" t="s">
        <v>33</v>
      </c>
    </row>
    <row r="4" spans="1:12" s="3" customFormat="1" ht="18.75" customHeight="1" x14ac:dyDescent="0.15">
      <c r="B4" s="13"/>
      <c r="F4" s="6"/>
      <c r="G4" s="99" t="s">
        <v>24</v>
      </c>
      <c r="H4" s="99"/>
    </row>
    <row r="5" spans="1:12" s="3" customFormat="1" ht="3.75" customHeight="1" x14ac:dyDescent="0.15">
      <c r="F5" s="6"/>
      <c r="G5" s="7"/>
      <c r="H5" s="7"/>
    </row>
    <row r="6" spans="1:12" s="3" customFormat="1" ht="46.5" customHeight="1" x14ac:dyDescent="0.15">
      <c r="F6" s="6"/>
      <c r="G6" s="100">
        <f>SUM(MonthlyIncome5354147[VALOR])</f>
        <v>0</v>
      </c>
      <c r="H6" s="100"/>
      <c r="J6" s="6"/>
      <c r="K6" s="8"/>
    </row>
    <row r="7" spans="1:12" s="3" customFormat="1" ht="18.75" customHeight="1" x14ac:dyDescent="0.15">
      <c r="G7" s="99" t="s">
        <v>25</v>
      </c>
      <c r="H7" s="99"/>
      <c r="J7" s="6"/>
      <c r="K7" s="8"/>
    </row>
    <row r="8" spans="1:12" s="3" customFormat="1" ht="3.75" customHeight="1" x14ac:dyDescent="0.15">
      <c r="G8" s="7"/>
      <c r="H8" s="7"/>
      <c r="J8" s="6"/>
      <c r="K8" s="8"/>
    </row>
    <row r="9" spans="1:12" s="3" customFormat="1" ht="46.5" customHeight="1" x14ac:dyDescent="0.15">
      <c r="F9" s="9"/>
      <c r="G9" s="100">
        <f>SUM(MonthlyExpenses6364248[VALOR])</f>
        <v>0</v>
      </c>
      <c r="H9" s="100"/>
    </row>
    <row r="10" spans="1:12" s="3" customFormat="1" ht="18.75" customHeight="1" x14ac:dyDescent="0.15">
      <c r="A10" s="9"/>
      <c r="F10" s="9"/>
      <c r="G10" s="99" t="s">
        <v>26</v>
      </c>
      <c r="H10" s="99"/>
    </row>
    <row r="11" spans="1:12" s="3" customFormat="1" ht="3.75" customHeight="1" x14ac:dyDescent="0.15">
      <c r="A11" s="9"/>
      <c r="F11" s="9"/>
      <c r="G11" s="7"/>
      <c r="H11" s="7"/>
    </row>
    <row r="12" spans="1:12" s="3" customFormat="1" ht="46.5" customHeight="1" x14ac:dyDescent="0.15">
      <c r="A12" s="9"/>
      <c r="F12" s="9"/>
      <c r="G12" s="100">
        <f>SUM(Savings7374349[VALOR])</f>
        <v>0</v>
      </c>
      <c r="H12" s="100"/>
    </row>
    <row r="13" spans="1:12" s="3" customFormat="1" ht="18.75" customHeight="1" x14ac:dyDescent="0.15">
      <c r="A13" s="9"/>
      <c r="F13" s="9"/>
      <c r="G13" s="99" t="s">
        <v>32</v>
      </c>
      <c r="H13" s="99"/>
    </row>
    <row r="14" spans="1:12" s="3" customFormat="1" ht="3.75" customHeight="1" x14ac:dyDescent="0.15">
      <c r="A14" s="9"/>
      <c r="F14" s="9"/>
      <c r="G14" s="7"/>
      <c r="H14" s="7"/>
    </row>
    <row r="15" spans="1:12" s="3" customFormat="1" ht="46.5" customHeight="1" x14ac:dyDescent="0.15">
      <c r="A15" s="9"/>
      <c r="F15" s="9"/>
      <c r="G15" s="100">
        <f>TotalMonthlyIncome-TotalMonthlyExpenses-TotalMonthlySavings</f>
        <v>0</v>
      </c>
      <c r="H15" s="100"/>
    </row>
    <row r="16" spans="1:12" s="3" customFormat="1" ht="31.5" customHeight="1" x14ac:dyDescent="0.2">
      <c r="B16" s="5" t="s">
        <v>5</v>
      </c>
      <c r="C16" s="5"/>
      <c r="D16" s="7"/>
      <c r="E16" s="7"/>
      <c r="F16" s="5" t="s">
        <v>6</v>
      </c>
      <c r="G16" s="5"/>
      <c r="H16" s="5"/>
      <c r="I16" s="7"/>
      <c r="J16" s="5" t="s">
        <v>31</v>
      </c>
      <c r="K16" s="5"/>
    </row>
    <row r="17" spans="1:12" s="25" customFormat="1" ht="18.75" customHeight="1" x14ac:dyDescent="0.15">
      <c r="B17" s="26" t="s">
        <v>30</v>
      </c>
      <c r="C17" s="27" t="s">
        <v>28</v>
      </c>
      <c r="E17" s="28" t="s">
        <v>27</v>
      </c>
      <c r="F17" s="29" t="s">
        <v>30</v>
      </c>
      <c r="G17" s="30" t="s">
        <v>29</v>
      </c>
      <c r="H17" s="31" t="s">
        <v>28</v>
      </c>
      <c r="J17" s="29" t="s">
        <v>27</v>
      </c>
      <c r="K17" s="31" t="s">
        <v>28</v>
      </c>
    </row>
    <row r="18" spans="1:12" s="51" customFormat="1" ht="28" customHeight="1" x14ac:dyDescent="0.15">
      <c r="A18" s="45"/>
      <c r="B18" s="73" t="s">
        <v>2</v>
      </c>
      <c r="C18" s="75">
        <v>0</v>
      </c>
      <c r="D18" s="45"/>
      <c r="E18" s="72">
        <v>45505</v>
      </c>
      <c r="F18" s="73" t="s">
        <v>7</v>
      </c>
      <c r="G18" s="74" t="s">
        <v>18</v>
      </c>
      <c r="H18" s="75">
        <v>0</v>
      </c>
      <c r="I18" s="45"/>
      <c r="J18" s="72">
        <v>45505</v>
      </c>
      <c r="K18" s="84">
        <v>0</v>
      </c>
      <c r="L18" s="45"/>
    </row>
    <row r="19" spans="1:12" s="51" customFormat="1" ht="28" customHeight="1" x14ac:dyDescent="0.15">
      <c r="A19" s="45"/>
      <c r="B19" s="73"/>
      <c r="C19" s="75"/>
      <c r="D19" s="45"/>
      <c r="E19" s="72"/>
      <c r="F19" s="73"/>
      <c r="G19" s="74"/>
      <c r="H19" s="75"/>
      <c r="I19" s="45"/>
      <c r="J19" s="76"/>
      <c r="K19" s="75"/>
      <c r="L19" s="45"/>
    </row>
    <row r="20" spans="1:12" s="51" customFormat="1" ht="28" customHeight="1" x14ac:dyDescent="0.15">
      <c r="A20" s="45"/>
      <c r="B20" s="73"/>
      <c r="C20" s="75"/>
      <c r="D20" s="45"/>
      <c r="E20" s="72"/>
      <c r="F20" s="73"/>
      <c r="G20" s="74"/>
      <c r="H20" s="75"/>
      <c r="I20" s="45"/>
      <c r="J20" s="76"/>
      <c r="K20" s="75"/>
      <c r="L20" s="45"/>
    </row>
    <row r="21" spans="1:12" s="51" customFormat="1" ht="28" customHeight="1" x14ac:dyDescent="0.15">
      <c r="A21" s="45"/>
      <c r="B21" s="73"/>
      <c r="C21" s="75"/>
      <c r="D21" s="45"/>
      <c r="E21" s="72"/>
      <c r="F21" s="73"/>
      <c r="G21" s="74"/>
      <c r="H21" s="75"/>
      <c r="I21" s="45"/>
      <c r="J21" s="55"/>
      <c r="K21" s="56"/>
      <c r="L21" s="45"/>
    </row>
    <row r="22" spans="1:12" s="51" customFormat="1" ht="28" customHeight="1" x14ac:dyDescent="0.15">
      <c r="A22" s="45"/>
      <c r="B22" s="82"/>
      <c r="C22" s="77"/>
      <c r="D22" s="45"/>
      <c r="E22" s="72"/>
      <c r="F22" s="73"/>
      <c r="G22" s="78"/>
      <c r="H22" s="75"/>
      <c r="I22" s="45"/>
      <c r="J22" s="55"/>
      <c r="K22" s="56"/>
      <c r="L22" s="45"/>
    </row>
    <row r="23" spans="1:12" s="51" customFormat="1" ht="28" customHeight="1" x14ac:dyDescent="0.15">
      <c r="A23" s="45"/>
      <c r="B23" s="45"/>
      <c r="C23" s="50"/>
      <c r="D23" s="45"/>
      <c r="E23" s="72"/>
      <c r="F23" s="73"/>
      <c r="G23" s="78"/>
      <c r="H23" s="75"/>
      <c r="I23" s="45"/>
      <c r="J23" s="55"/>
      <c r="K23" s="56"/>
      <c r="L23" s="45"/>
    </row>
    <row r="24" spans="1:12" s="51" customFormat="1" ht="28" customHeight="1" x14ac:dyDescent="0.15">
      <c r="A24" s="45"/>
      <c r="B24" s="45"/>
      <c r="C24" s="50"/>
      <c r="D24" s="45"/>
      <c r="E24" s="72"/>
      <c r="F24" s="73"/>
      <c r="G24" s="78"/>
      <c r="H24" s="75"/>
      <c r="I24" s="45"/>
      <c r="J24" s="55"/>
      <c r="K24" s="56"/>
      <c r="L24" s="45"/>
    </row>
    <row r="25" spans="1:12" s="51" customFormat="1" ht="28" customHeight="1" x14ac:dyDescent="0.15">
      <c r="A25" s="45"/>
      <c r="B25" s="45"/>
      <c r="C25" s="50"/>
      <c r="D25" s="45"/>
      <c r="E25" s="72"/>
      <c r="F25" s="73"/>
      <c r="G25" s="79"/>
      <c r="H25" s="75"/>
      <c r="I25" s="45"/>
      <c r="J25" s="55"/>
      <c r="K25" s="56"/>
      <c r="L25" s="45"/>
    </row>
    <row r="26" spans="1:12" s="51" customFormat="1" ht="28" customHeight="1" x14ac:dyDescent="0.15">
      <c r="A26" s="45"/>
      <c r="B26" s="45"/>
      <c r="C26" s="50"/>
      <c r="D26" s="45"/>
      <c r="E26" s="72"/>
      <c r="F26" s="73"/>
      <c r="G26" s="78"/>
      <c r="H26" s="75"/>
      <c r="I26" s="45"/>
      <c r="J26" s="55"/>
      <c r="K26" s="56"/>
      <c r="L26" s="45"/>
    </row>
    <row r="27" spans="1:12" s="51" customFormat="1" ht="28" customHeight="1" x14ac:dyDescent="0.15">
      <c r="A27" s="45"/>
      <c r="B27" s="45"/>
      <c r="C27" s="50"/>
      <c r="D27" s="45"/>
      <c r="E27" s="72"/>
      <c r="F27" s="73"/>
      <c r="G27" s="78"/>
      <c r="H27" s="75"/>
      <c r="I27" s="45"/>
      <c r="J27" s="55"/>
      <c r="K27" s="56"/>
      <c r="L27" s="45"/>
    </row>
    <row r="28" spans="1:12" s="51" customFormat="1" ht="28" customHeight="1" x14ac:dyDescent="0.15">
      <c r="A28" s="45"/>
      <c r="B28" s="45"/>
      <c r="C28" s="50"/>
      <c r="D28" s="45"/>
      <c r="E28" s="72"/>
      <c r="F28" s="73"/>
      <c r="G28" s="78"/>
      <c r="H28" s="75"/>
      <c r="I28" s="45"/>
      <c r="J28" s="55"/>
      <c r="K28" s="56"/>
      <c r="L28" s="45"/>
    </row>
    <row r="29" spans="1:12" s="51" customFormat="1" ht="28" customHeight="1" x14ac:dyDescent="0.15">
      <c r="A29" s="45"/>
      <c r="B29" s="45"/>
      <c r="C29" s="50"/>
      <c r="D29" s="45"/>
      <c r="E29" s="72"/>
      <c r="F29" s="73"/>
      <c r="G29" s="79"/>
      <c r="H29" s="75"/>
      <c r="I29" s="45"/>
      <c r="J29" s="55"/>
      <c r="K29" s="56"/>
      <c r="L29" s="45"/>
    </row>
    <row r="30" spans="1:12" s="51" customFormat="1" ht="28" customHeight="1" x14ac:dyDescent="0.15">
      <c r="A30" s="45"/>
      <c r="B30" s="45"/>
      <c r="C30" s="50"/>
      <c r="D30" s="45"/>
      <c r="E30" s="72"/>
      <c r="F30" s="80"/>
      <c r="G30" s="79"/>
      <c r="H30" s="81"/>
      <c r="I30" s="45"/>
      <c r="J30" s="55"/>
      <c r="K30" s="56"/>
      <c r="L30" s="45"/>
    </row>
    <row r="31" spans="1:12" s="51" customFormat="1" ht="27.75" customHeight="1" x14ac:dyDescent="0.15">
      <c r="C31" s="56"/>
      <c r="E31" s="72"/>
      <c r="F31" s="82"/>
      <c r="G31" s="79"/>
      <c r="H31" s="81"/>
      <c r="J31" s="55"/>
      <c r="K31" s="56"/>
    </row>
    <row r="32" spans="1:12" s="51" customFormat="1" ht="27.75" customHeight="1" x14ac:dyDescent="0.15">
      <c r="C32" s="56"/>
      <c r="G32" s="55"/>
      <c r="H32" s="56"/>
      <c r="J32" s="55"/>
      <c r="K32" s="56"/>
    </row>
  </sheetData>
  <mergeCells count="8">
    <mergeCell ref="G13:H13"/>
    <mergeCell ref="G15:H15"/>
    <mergeCell ref="G4:H4"/>
    <mergeCell ref="G6:H6"/>
    <mergeCell ref="G7:H7"/>
    <mergeCell ref="G9:H9"/>
    <mergeCell ref="G10:H10"/>
    <mergeCell ref="G12:H12"/>
  </mergeCells>
  <printOptions horizontalCentered="1"/>
  <pageMargins left="0.4" right="0.4" top="0.4" bottom="0.4" header="0.25" footer="0.25"/>
  <pageSetup scale="71" fitToHeight="0" orientation="portrait" r:id="rId1"/>
  <headerFooter differentFirst="1">
    <oddFooter>&amp;CPage &amp;P of &amp;N</oddFooter>
  </headerFooter>
  <drawing r:id="rId2"/>
  <legacyDrawing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expression" priority="1" id="{1231362C-2058-7249-B351-8271737D97BC}">
            <xm:f>'Chart Data'!$B$6</xm:f>
            <x14:dxf>
              <font>
                <color theme="7"/>
              </font>
            </x14:dxf>
          </x14:cfRule>
          <xm:sqref>G15:H15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TM10000049</Template>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48</vt:i4>
      </vt:variant>
    </vt:vector>
  </HeadingPairs>
  <TitlesOfParts>
    <vt:vector size="62" baseType="lpstr">
      <vt:lpstr>ANUAL</vt:lpstr>
      <vt:lpstr>ENERO</vt:lpstr>
      <vt:lpstr>FEBRERO</vt:lpstr>
      <vt:lpstr>MARZO</vt:lpstr>
      <vt:lpstr>ABRIL</vt:lpstr>
      <vt:lpstr>MAYO</vt:lpstr>
      <vt:lpstr>JUNIO</vt:lpstr>
      <vt:lpstr>JULIO</vt:lpstr>
      <vt:lpstr>AGOSTO</vt:lpstr>
      <vt:lpstr>SEPTIEM</vt:lpstr>
      <vt:lpstr>OCTUBRE</vt:lpstr>
      <vt:lpstr>NOVIEMBRE</vt:lpstr>
      <vt:lpstr>DICIEMBRE</vt:lpstr>
      <vt:lpstr>Chart Data</vt:lpstr>
      <vt:lpstr>ABRIL!Títulos_a_imprimir</vt:lpstr>
      <vt:lpstr>AGOSTO!Títulos_a_imprimir</vt:lpstr>
      <vt:lpstr>DICIEMBRE!Títulos_a_imprimir</vt:lpstr>
      <vt:lpstr>ENERO!Títulos_a_imprimir</vt:lpstr>
      <vt:lpstr>FEBRERO!Títulos_a_imprimir</vt:lpstr>
      <vt:lpstr>JULIO!Títulos_a_imprimir</vt:lpstr>
      <vt:lpstr>JUNIO!Títulos_a_imprimir</vt:lpstr>
      <vt:lpstr>MARZO!Títulos_a_imprimir</vt:lpstr>
      <vt:lpstr>MAYO!Títulos_a_imprimir</vt:lpstr>
      <vt:lpstr>NOVIEMBRE!Títulos_a_imprimir</vt:lpstr>
      <vt:lpstr>OCTUBRE!Títulos_a_imprimir</vt:lpstr>
      <vt:lpstr>SEPTIEM!Títulos_a_imprimir</vt:lpstr>
      <vt:lpstr>ABRIL!TotalMonthlyExpenses</vt:lpstr>
      <vt:lpstr>AGOSTO!TotalMonthlyExpenses</vt:lpstr>
      <vt:lpstr>DICIEMBRE!TotalMonthlyExpenses</vt:lpstr>
      <vt:lpstr>FEBRERO!TotalMonthlyExpenses</vt:lpstr>
      <vt:lpstr>JULIO!TotalMonthlyExpenses</vt:lpstr>
      <vt:lpstr>JUNIO!TotalMonthlyExpenses</vt:lpstr>
      <vt:lpstr>MARZO!TotalMonthlyExpenses</vt:lpstr>
      <vt:lpstr>MAYO!TotalMonthlyExpenses</vt:lpstr>
      <vt:lpstr>NOVIEMBRE!TotalMonthlyExpenses</vt:lpstr>
      <vt:lpstr>OCTUBRE!TotalMonthlyExpenses</vt:lpstr>
      <vt:lpstr>SEPTIEM!TotalMonthlyExpenses</vt:lpstr>
      <vt:lpstr>TotalMonthlyExpenses</vt:lpstr>
      <vt:lpstr>ABRIL!TotalMonthlyIncome</vt:lpstr>
      <vt:lpstr>AGOSTO!TotalMonthlyIncome</vt:lpstr>
      <vt:lpstr>DICIEMBRE!TotalMonthlyIncome</vt:lpstr>
      <vt:lpstr>FEBRERO!TotalMonthlyIncome</vt:lpstr>
      <vt:lpstr>JULIO!TotalMonthlyIncome</vt:lpstr>
      <vt:lpstr>JUNIO!TotalMonthlyIncome</vt:lpstr>
      <vt:lpstr>MARZO!TotalMonthlyIncome</vt:lpstr>
      <vt:lpstr>MAYO!TotalMonthlyIncome</vt:lpstr>
      <vt:lpstr>NOVIEMBRE!TotalMonthlyIncome</vt:lpstr>
      <vt:lpstr>OCTUBRE!TotalMonthlyIncome</vt:lpstr>
      <vt:lpstr>SEPTIEM!TotalMonthlyIncome</vt:lpstr>
      <vt:lpstr>TotalMonthlyIncome</vt:lpstr>
      <vt:lpstr>ABRIL!TotalMonthlySavings</vt:lpstr>
      <vt:lpstr>AGOSTO!TotalMonthlySavings</vt:lpstr>
      <vt:lpstr>DICIEMBRE!TotalMonthlySavings</vt:lpstr>
      <vt:lpstr>FEBRERO!TotalMonthlySavings</vt:lpstr>
      <vt:lpstr>JULIO!TotalMonthlySavings</vt:lpstr>
      <vt:lpstr>JUNIO!TotalMonthlySavings</vt:lpstr>
      <vt:lpstr>MARZO!TotalMonthlySavings</vt:lpstr>
      <vt:lpstr>MAYO!TotalMonthlySavings</vt:lpstr>
      <vt:lpstr>NOVIEMBRE!TotalMonthlySavings</vt:lpstr>
      <vt:lpstr>OCTUBRE!TotalMonthlySavings</vt:lpstr>
      <vt:lpstr>SEPTIEM!TotalMonthlySavings</vt:lpstr>
      <vt:lpstr>TotalMonthlySavings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FERNANDO ASTUDILLO MIRA</dc:creator>
  <cp:lastModifiedBy>JOHAN FERNANDO ASTUDILLO MIRA</cp:lastModifiedBy>
  <dcterms:created xsi:type="dcterms:W3CDTF">2014-09-09T12:15:28Z</dcterms:created>
  <dcterms:modified xsi:type="dcterms:W3CDTF">2025-01-31T16:48:21Z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ssetID">
    <vt:lpwstr>TF10000002</vt:lpwstr>
  </property>
</Properties>
</file>